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5 рік\04 РІШЕННЯ\Сесія\БЮДЖЕТ\14 Уточн. бюджет 03.12\"/>
    </mc:Choice>
  </mc:AlternateContent>
  <xr:revisionPtr revIDLastSave="0" documentId="13_ncr:1_{6148F558-68BF-4465-ACDB-0BFDFC3D0936}" xr6:coauthVersionLast="38" xr6:coauthVersionMax="38" xr10:uidLastSave="{00000000-0000-0000-0000-000000000000}"/>
  <bookViews>
    <workbookView xWindow="0" yWindow="0" windowWidth="23040" windowHeight="9072" xr2:uid="{DE97D165-BE5A-45B0-8110-D258E47302BD}"/>
  </bookViews>
  <sheets>
    <sheet name="сесія 03.12 №-67" sheetId="1" r:id="rId1"/>
  </sheets>
  <definedNames>
    <definedName name="_xlnm.Print_Titles" localSheetId="0">'сесія 03.12 №-67'!$7:$9</definedName>
    <definedName name="_xlnm.Print_Area" localSheetId="0">'сесія 03.12 №-67'!$A$1:$J$228</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9" i="1" l="1"/>
  <c r="H41" i="1"/>
  <c r="H31" i="1"/>
  <c r="H178" i="1" l="1"/>
  <c r="H177" i="1"/>
  <c r="H176" i="1"/>
  <c r="H224" i="1" l="1"/>
  <c r="I49" i="1"/>
  <c r="I41" i="1"/>
  <c r="H86" i="1" l="1"/>
  <c r="I114" i="1"/>
  <c r="J114" i="1"/>
  <c r="H114" i="1"/>
  <c r="H116" i="1"/>
  <c r="H115" i="1"/>
  <c r="J115" i="1"/>
  <c r="G115" i="1"/>
  <c r="H104" i="1" l="1"/>
  <c r="H64" i="1"/>
  <c r="H58" i="1" l="1"/>
  <c r="H54" i="1"/>
  <c r="I19" i="1"/>
  <c r="H92" i="1" l="1"/>
  <c r="H84" i="1"/>
  <c r="H175" i="1" l="1"/>
  <c r="H225" i="1"/>
  <c r="G225" i="1"/>
  <c r="G224" i="1"/>
  <c r="J223" i="1"/>
  <c r="I223" i="1"/>
  <c r="H223" i="1"/>
  <c r="G223" i="1"/>
  <c r="J222" i="1"/>
  <c r="I222" i="1"/>
  <c r="H222" i="1"/>
  <c r="G222" i="1"/>
  <c r="J220" i="1"/>
  <c r="I220" i="1"/>
  <c r="H220" i="1"/>
  <c r="G220" i="1"/>
  <c r="J219" i="1"/>
  <c r="H219" i="1"/>
  <c r="G219" i="1" s="1"/>
  <c r="G218" i="1" s="1"/>
  <c r="G217" i="1" s="1"/>
  <c r="J218" i="1"/>
  <c r="I218" i="1"/>
  <c r="J217" i="1"/>
  <c r="J211" i="1" s="1"/>
  <c r="I217" i="1"/>
  <c r="G216" i="1"/>
  <c r="H215" i="1"/>
  <c r="G215" i="1" s="1"/>
  <c r="H214" i="1"/>
  <c r="G214" i="1" s="1"/>
  <c r="H213" i="1"/>
  <c r="G213" i="1" s="1"/>
  <c r="I211" i="1"/>
  <c r="J210" i="1"/>
  <c r="H210" i="1"/>
  <c r="G210" i="1" s="1"/>
  <c r="J209" i="1"/>
  <c r="I209" i="1"/>
  <c r="I207" i="1" s="1"/>
  <c r="I206" i="1" s="1"/>
  <c r="I204" i="1" s="1"/>
  <c r="H209" i="1"/>
  <c r="J208" i="1"/>
  <c r="H208" i="1"/>
  <c r="G208" i="1"/>
  <c r="J203" i="1"/>
  <c r="G203" i="1"/>
  <c r="I202" i="1"/>
  <c r="H201" i="1"/>
  <c r="H200" i="1"/>
  <c r="H198" i="1" s="1"/>
  <c r="J197" i="1"/>
  <c r="G197" i="1"/>
  <c r="J196" i="1"/>
  <c r="G196" i="1"/>
  <c r="J195" i="1"/>
  <c r="J194" i="1" s="1"/>
  <c r="J192" i="1" s="1"/>
  <c r="I195" i="1"/>
  <c r="H195" i="1"/>
  <c r="G195" i="1" s="1"/>
  <c r="I194" i="1"/>
  <c r="I192" i="1"/>
  <c r="J191" i="1"/>
  <c r="G191" i="1"/>
  <c r="J190" i="1"/>
  <c r="G190" i="1"/>
  <c r="J189" i="1"/>
  <c r="J188" i="1" s="1"/>
  <c r="J186" i="1" s="1"/>
  <c r="I189" i="1"/>
  <c r="H189" i="1"/>
  <c r="I188" i="1"/>
  <c r="I186" i="1" s="1"/>
  <c r="J185" i="1"/>
  <c r="I185" i="1"/>
  <c r="G185" i="1"/>
  <c r="J184" i="1"/>
  <c r="G184" i="1"/>
  <c r="G183" i="1"/>
  <c r="J182" i="1"/>
  <c r="J181" i="1" s="1"/>
  <c r="J179" i="1" s="1"/>
  <c r="I182" i="1"/>
  <c r="H182" i="1"/>
  <c r="G182" i="1" s="1"/>
  <c r="I181" i="1"/>
  <c r="I179" i="1"/>
  <c r="G178" i="1"/>
  <c r="J177" i="1"/>
  <c r="J175" i="1" s="1"/>
  <c r="J174" i="1" s="1"/>
  <c r="G177" i="1"/>
  <c r="G176" i="1"/>
  <c r="I175" i="1"/>
  <c r="I174" i="1"/>
  <c r="I168" i="1" s="1"/>
  <c r="J173" i="1"/>
  <c r="G173" i="1"/>
  <c r="J172" i="1"/>
  <c r="J171" i="1" s="1"/>
  <c r="I172" i="1"/>
  <c r="H172" i="1"/>
  <c r="I171" i="1"/>
  <c r="I170" i="1"/>
  <c r="J170" i="1" s="1"/>
  <c r="J167" i="1"/>
  <c r="G167" i="1"/>
  <c r="J166" i="1"/>
  <c r="J165" i="1" s="1"/>
  <c r="I166" i="1"/>
  <c r="H166" i="1"/>
  <c r="G166" i="1" s="1"/>
  <c r="I165" i="1"/>
  <c r="J164" i="1"/>
  <c r="I164" i="1"/>
  <c r="J162" i="1"/>
  <c r="I162" i="1"/>
  <c r="J161" i="1"/>
  <c r="G161" i="1"/>
  <c r="J160" i="1"/>
  <c r="J159" i="1" s="1"/>
  <c r="I160" i="1"/>
  <c r="H160" i="1"/>
  <c r="G160" i="1" s="1"/>
  <c r="I159" i="1"/>
  <c r="J158" i="1"/>
  <c r="I158" i="1"/>
  <c r="J156" i="1"/>
  <c r="I156" i="1"/>
  <c r="J155" i="1"/>
  <c r="G155" i="1"/>
  <c r="J154" i="1"/>
  <c r="J153" i="1" s="1"/>
  <c r="I154" i="1"/>
  <c r="H154" i="1"/>
  <c r="G154" i="1" s="1"/>
  <c r="I153" i="1"/>
  <c r="J152" i="1"/>
  <c r="I152" i="1"/>
  <c r="J150" i="1"/>
  <c r="I150" i="1"/>
  <c r="J149" i="1"/>
  <c r="G149" i="1"/>
  <c r="J148" i="1"/>
  <c r="J147" i="1" s="1"/>
  <c r="I148" i="1"/>
  <c r="H148" i="1"/>
  <c r="G148" i="1" s="1"/>
  <c r="I147" i="1"/>
  <c r="J146" i="1"/>
  <c r="I146" i="1"/>
  <c r="J144" i="1"/>
  <c r="I144" i="1"/>
  <c r="J143" i="1"/>
  <c r="G143" i="1"/>
  <c r="J142" i="1"/>
  <c r="J141" i="1" s="1"/>
  <c r="I142" i="1"/>
  <c r="H142" i="1"/>
  <c r="G142" i="1" s="1"/>
  <c r="I141" i="1"/>
  <c r="J140" i="1"/>
  <c r="I140" i="1"/>
  <c r="J138" i="1"/>
  <c r="I138" i="1"/>
  <c r="J137" i="1"/>
  <c r="G137" i="1"/>
  <c r="J136" i="1"/>
  <c r="G136" i="1"/>
  <c r="J135" i="1"/>
  <c r="J134" i="1" s="1"/>
  <c r="I135" i="1"/>
  <c r="H135" i="1"/>
  <c r="G135" i="1" s="1"/>
  <c r="I134" i="1"/>
  <c r="J133" i="1"/>
  <c r="I133" i="1"/>
  <c r="J131" i="1"/>
  <c r="I131" i="1"/>
  <c r="J130" i="1"/>
  <c r="G130" i="1"/>
  <c r="J129" i="1"/>
  <c r="J128" i="1" s="1"/>
  <c r="I129" i="1"/>
  <c r="H129" i="1"/>
  <c r="G129" i="1" s="1"/>
  <c r="I128" i="1"/>
  <c r="J127" i="1"/>
  <c r="I127" i="1"/>
  <c r="J125" i="1"/>
  <c r="I125" i="1"/>
  <c r="J124" i="1"/>
  <c r="G124" i="1"/>
  <c r="J123" i="1"/>
  <c r="I123" i="1"/>
  <c r="H123" i="1"/>
  <c r="I122" i="1"/>
  <c r="J122" i="1" s="1"/>
  <c r="J121" i="1" s="1"/>
  <c r="I121" i="1"/>
  <c r="I120" i="1" s="1"/>
  <c r="I119" i="1" s="1"/>
  <c r="H121" i="1"/>
  <c r="G121" i="1"/>
  <c r="J116" i="1"/>
  <c r="G116" i="1"/>
  <c r="G114" i="1"/>
  <c r="J113" i="1"/>
  <c r="H113" i="1"/>
  <c r="G113" i="1" s="1"/>
  <c r="J112" i="1"/>
  <c r="G112" i="1"/>
  <c r="J111" i="1"/>
  <c r="I111" i="1"/>
  <c r="H111" i="1"/>
  <c r="G111" i="1" s="1"/>
  <c r="J106" i="1"/>
  <c r="G106" i="1"/>
  <c r="J105" i="1"/>
  <c r="H105" i="1"/>
  <c r="G105" i="1" s="1"/>
  <c r="J104" i="1"/>
  <c r="G104" i="1"/>
  <c r="G103" i="1"/>
  <c r="I102" i="1"/>
  <c r="J102" i="1" s="1"/>
  <c r="J101" i="1" s="1"/>
  <c r="J100" i="1" s="1"/>
  <c r="J98" i="1" s="1"/>
  <c r="I97" i="1"/>
  <c r="G97" i="1" s="1"/>
  <c r="J96" i="1"/>
  <c r="H96" i="1"/>
  <c r="J95" i="1"/>
  <c r="H95" i="1"/>
  <c r="J93" i="1"/>
  <c r="H93" i="1"/>
  <c r="G92" i="1"/>
  <c r="J91" i="1"/>
  <c r="J90" i="1" s="1"/>
  <c r="J88" i="1" s="1"/>
  <c r="I91" i="1"/>
  <c r="H91" i="1"/>
  <c r="I90" i="1"/>
  <c r="I88" i="1" s="1"/>
  <c r="I87" i="1"/>
  <c r="G87" i="1" s="1"/>
  <c r="J86" i="1"/>
  <c r="G86" i="1"/>
  <c r="J85" i="1"/>
  <c r="H85" i="1"/>
  <c r="G85" i="1" s="1"/>
  <c r="J84" i="1"/>
  <c r="G84" i="1"/>
  <c r="I83" i="1"/>
  <c r="I82" i="1" s="1"/>
  <c r="I80" i="1" s="1"/>
  <c r="J79" i="1"/>
  <c r="G79" i="1"/>
  <c r="J78" i="1"/>
  <c r="I78" i="1"/>
  <c r="H78" i="1"/>
  <c r="G78" i="1"/>
  <c r="J77" i="1"/>
  <c r="I77" i="1"/>
  <c r="H77" i="1"/>
  <c r="G77" i="1"/>
  <c r="J75" i="1"/>
  <c r="I75" i="1"/>
  <c r="H75" i="1"/>
  <c r="G75" i="1"/>
  <c r="J74" i="1"/>
  <c r="H74" i="1"/>
  <c r="G74" i="1" s="1"/>
  <c r="J73" i="1"/>
  <c r="I73" i="1"/>
  <c r="I72" i="1" s="1"/>
  <c r="I70" i="1" s="1"/>
  <c r="J72" i="1"/>
  <c r="J70" i="1" s="1"/>
  <c r="H69" i="1"/>
  <c r="G69" i="1" s="1"/>
  <c r="G68" i="1" s="1"/>
  <c r="G67" i="1" s="1"/>
  <c r="G65" i="1" s="1"/>
  <c r="J68" i="1"/>
  <c r="I68" i="1"/>
  <c r="I67" i="1" s="1"/>
  <c r="I65" i="1" s="1"/>
  <c r="J67" i="1"/>
  <c r="J65" i="1" s="1"/>
  <c r="G64" i="1"/>
  <c r="J63" i="1"/>
  <c r="H63" i="1"/>
  <c r="G63" i="1" s="1"/>
  <c r="K62" i="1"/>
  <c r="J62" i="1"/>
  <c r="I62" i="1"/>
  <c r="I61" i="1" s="1"/>
  <c r="I59" i="1" s="1"/>
  <c r="J61" i="1"/>
  <c r="J59" i="1" s="1"/>
  <c r="J58" i="1"/>
  <c r="G58" i="1"/>
  <c r="H57" i="1"/>
  <c r="G57" i="1"/>
  <c r="J56" i="1"/>
  <c r="G56" i="1"/>
  <c r="H55" i="1"/>
  <c r="G55" i="1"/>
  <c r="J54" i="1"/>
  <c r="G54" i="1"/>
  <c r="G53" i="1" s="1"/>
  <c r="G52" i="1" s="1"/>
  <c r="G50" i="1" s="1"/>
  <c r="I53" i="1"/>
  <c r="I52" i="1" s="1"/>
  <c r="I50" i="1" s="1"/>
  <c r="J49" i="1"/>
  <c r="G49" i="1"/>
  <c r="J48" i="1"/>
  <c r="J47" i="1" s="1"/>
  <c r="J45" i="1" s="1"/>
  <c r="I48" i="1"/>
  <c r="H48" i="1"/>
  <c r="G48" i="1" s="1"/>
  <c r="I47" i="1"/>
  <c r="I45" i="1" s="1"/>
  <c r="J44" i="1"/>
  <c r="H44" i="1"/>
  <c r="J43" i="1"/>
  <c r="G42" i="1"/>
  <c r="J41" i="1"/>
  <c r="I40" i="1"/>
  <c r="I39" i="1" s="1"/>
  <c r="I37" i="1"/>
  <c r="J36" i="1"/>
  <c r="G36" i="1"/>
  <c r="J35" i="1"/>
  <c r="J34" i="1" s="1"/>
  <c r="I35" i="1"/>
  <c r="H35" i="1"/>
  <c r="I34" i="1"/>
  <c r="I32" i="1" s="1"/>
  <c r="J32" i="1"/>
  <c r="J31" i="1"/>
  <c r="J30" i="1" s="1"/>
  <c r="J29" i="1" s="1"/>
  <c r="J27" i="1" s="1"/>
  <c r="I30" i="1"/>
  <c r="I29" i="1" s="1"/>
  <c r="I27" i="1" s="1"/>
  <c r="J26" i="1"/>
  <c r="G26" i="1"/>
  <c r="J25" i="1"/>
  <c r="I25" i="1"/>
  <c r="H25" i="1"/>
  <c r="G25" i="1"/>
  <c r="J24" i="1"/>
  <c r="I24" i="1"/>
  <c r="H24" i="1"/>
  <c r="G24" i="1"/>
  <c r="I23" i="1"/>
  <c r="J23" i="1" s="1"/>
  <c r="J22" i="1" s="1"/>
  <c r="J21" i="1" s="1"/>
  <c r="H22" i="1"/>
  <c r="H21" i="1" s="1"/>
  <c r="J20" i="1"/>
  <c r="I20" i="1"/>
  <c r="G20" i="1"/>
  <c r="J19" i="1"/>
  <c r="J18" i="1"/>
  <c r="G18" i="1"/>
  <c r="J17" i="1"/>
  <c r="I17" i="1"/>
  <c r="G17" i="1"/>
  <c r="J16" i="1"/>
  <c r="G16" i="1"/>
  <c r="I15" i="1"/>
  <c r="J15" i="1" s="1"/>
  <c r="J14" i="1"/>
  <c r="J13" i="1" s="1"/>
  <c r="J12" i="1" s="1"/>
  <c r="J10" i="1" s="1"/>
  <c r="I14" i="1"/>
  <c r="G14" i="1"/>
  <c r="I13" i="1"/>
  <c r="H13" i="1"/>
  <c r="I12" i="1"/>
  <c r="J40" i="1" l="1"/>
  <c r="J39" i="1" s="1"/>
  <c r="J37" i="1" s="1"/>
  <c r="J53" i="1"/>
  <c r="J52" i="1" s="1"/>
  <c r="J50" i="1" s="1"/>
  <c r="G91" i="1"/>
  <c r="G13" i="1"/>
  <c r="H12" i="1"/>
  <c r="G12" i="1" s="1"/>
  <c r="G31" i="1"/>
  <c r="H30" i="1"/>
  <c r="G41" i="1"/>
  <c r="G44" i="1"/>
  <c r="H43" i="1"/>
  <c r="G43" i="1" s="1"/>
  <c r="G35" i="1"/>
  <c r="H34" i="1"/>
  <c r="J168" i="1"/>
  <c r="H47" i="1"/>
  <c r="H53" i="1"/>
  <c r="H52" i="1" s="1"/>
  <c r="H50" i="1" s="1"/>
  <c r="H62" i="1"/>
  <c r="H61" i="1" s="1"/>
  <c r="H59" i="1" s="1"/>
  <c r="H68" i="1"/>
  <c r="H67" i="1" s="1"/>
  <c r="H65" i="1" s="1"/>
  <c r="H73" i="1"/>
  <c r="J83" i="1"/>
  <c r="J82" i="1" s="1"/>
  <c r="J80" i="1" s="1"/>
  <c r="H90" i="1"/>
  <c r="H101" i="1"/>
  <c r="H100" i="1" s="1"/>
  <c r="H98" i="1" s="1"/>
  <c r="H110" i="1"/>
  <c r="H109" i="1" s="1"/>
  <c r="H107" i="1" s="1"/>
  <c r="G122" i="1"/>
  <c r="G172" i="1"/>
  <c r="G175" i="1"/>
  <c r="G174" i="1" s="1"/>
  <c r="H181" i="1"/>
  <c r="G181" i="1" s="1"/>
  <c r="G179" i="1" s="1"/>
  <c r="G189" i="1"/>
  <c r="H194" i="1"/>
  <c r="G194" i="1" s="1"/>
  <c r="G62" i="1"/>
  <c r="G61" i="1" s="1"/>
  <c r="G59" i="1" s="1"/>
  <c r="J119" i="1"/>
  <c r="I117" i="1"/>
  <c r="J117" i="1" s="1"/>
  <c r="G15" i="1"/>
  <c r="G19" i="1"/>
  <c r="I22" i="1"/>
  <c r="I21" i="1" s="1"/>
  <c r="I10" i="1" s="1"/>
  <c r="G23" i="1"/>
  <c r="H83" i="1"/>
  <c r="I96" i="1"/>
  <c r="I95" i="1" s="1"/>
  <c r="I93" i="1" s="1"/>
  <c r="I101" i="1"/>
  <c r="I100" i="1" s="1"/>
  <c r="I98" i="1" s="1"/>
  <c r="G102" i="1"/>
  <c r="J110" i="1"/>
  <c r="I110" i="1"/>
  <c r="I109" i="1" s="1"/>
  <c r="G109" i="1" s="1"/>
  <c r="J120" i="1"/>
  <c r="H128" i="1"/>
  <c r="H134" i="1"/>
  <c r="H141" i="1"/>
  <c r="H147" i="1"/>
  <c r="H153" i="1"/>
  <c r="H159" i="1"/>
  <c r="H165" i="1"/>
  <c r="H171" i="1"/>
  <c r="H174" i="1"/>
  <c r="H179" i="1"/>
  <c r="H188" i="1"/>
  <c r="H192" i="1"/>
  <c r="G192" i="1" s="1"/>
  <c r="J207" i="1"/>
  <c r="J206" i="1" s="1"/>
  <c r="J204" i="1" s="1"/>
  <c r="H218" i="1"/>
  <c r="H217" i="1" s="1"/>
  <c r="H211" i="1" s="1"/>
  <c r="G211" i="1" s="1"/>
  <c r="G123" i="1"/>
  <c r="H120" i="1"/>
  <c r="J202" i="1"/>
  <c r="J201" i="1" s="1"/>
  <c r="J200" i="1" s="1"/>
  <c r="J198" i="1" s="1"/>
  <c r="G202" i="1"/>
  <c r="I201" i="1"/>
  <c r="I200" i="1" s="1"/>
  <c r="I198" i="1" s="1"/>
  <c r="G198" i="1" s="1"/>
  <c r="G209" i="1"/>
  <c r="H207" i="1"/>
  <c r="H40" i="1" l="1"/>
  <c r="H29" i="1"/>
  <c r="G30" i="1"/>
  <c r="G110" i="1"/>
  <c r="G98" i="1"/>
  <c r="G10" i="1"/>
  <c r="G90" i="1"/>
  <c r="G88" i="1" s="1"/>
  <c r="H88" i="1"/>
  <c r="G73" i="1"/>
  <c r="H72" i="1"/>
  <c r="G47" i="1"/>
  <c r="H45" i="1"/>
  <c r="G45" i="1" s="1"/>
  <c r="G34" i="1"/>
  <c r="H32" i="1"/>
  <c r="G32" i="1" s="1"/>
  <c r="H10" i="1"/>
  <c r="H206" i="1"/>
  <c r="G207" i="1"/>
  <c r="G200" i="1"/>
  <c r="H119" i="1"/>
  <c r="G120" i="1"/>
  <c r="G171" i="1"/>
  <c r="H170" i="1"/>
  <c r="G170" i="1" s="1"/>
  <c r="G159" i="1"/>
  <c r="H158" i="1"/>
  <c r="G147" i="1"/>
  <c r="H146" i="1"/>
  <c r="G134" i="1"/>
  <c r="H133" i="1"/>
  <c r="G83" i="1"/>
  <c r="H82" i="1"/>
  <c r="G96" i="1"/>
  <c r="G22" i="1"/>
  <c r="G21" i="1" s="1"/>
  <c r="G201" i="1"/>
  <c r="G188" i="1"/>
  <c r="H186" i="1"/>
  <c r="G186" i="1" s="1"/>
  <c r="H168" i="1"/>
  <c r="G168" i="1" s="1"/>
  <c r="G165" i="1"/>
  <c r="H164" i="1"/>
  <c r="G153" i="1"/>
  <c r="H152" i="1"/>
  <c r="G141" i="1"/>
  <c r="H140" i="1"/>
  <c r="G128" i="1"/>
  <c r="H127" i="1"/>
  <c r="I107" i="1"/>
  <c r="J109" i="1"/>
  <c r="G100" i="1"/>
  <c r="G95" i="1"/>
  <c r="G93" i="1" s="1"/>
  <c r="G101" i="1"/>
  <c r="G72" i="1" l="1"/>
  <c r="H70" i="1"/>
  <c r="G70" i="1" s="1"/>
  <c r="G29" i="1"/>
  <c r="H27" i="1"/>
  <c r="G27" i="1" s="1"/>
  <c r="G40" i="1"/>
  <c r="H39" i="1"/>
  <c r="J107" i="1"/>
  <c r="J226" i="1" s="1"/>
  <c r="I226" i="1"/>
  <c r="G107" i="1"/>
  <c r="H117" i="1"/>
  <c r="G119" i="1"/>
  <c r="G127" i="1"/>
  <c r="H125" i="1"/>
  <c r="G125" i="1" s="1"/>
  <c r="G140" i="1"/>
  <c r="H138" i="1"/>
  <c r="G138" i="1" s="1"/>
  <c r="G152" i="1"/>
  <c r="H150" i="1"/>
  <c r="G150" i="1" s="1"/>
  <c r="G164" i="1"/>
  <c r="H162" i="1"/>
  <c r="G162" i="1" s="1"/>
  <c r="G82" i="1"/>
  <c r="H80" i="1"/>
  <c r="G80" i="1" s="1"/>
  <c r="G133" i="1"/>
  <c r="H131" i="1"/>
  <c r="G131" i="1" s="1"/>
  <c r="G146" i="1"/>
  <c r="H144" i="1"/>
  <c r="G144" i="1" s="1"/>
  <c r="G158" i="1"/>
  <c r="H156" i="1"/>
  <c r="G156" i="1" s="1"/>
  <c r="H204" i="1"/>
  <c r="G206" i="1"/>
  <c r="G204" i="1" s="1"/>
  <c r="G39" i="1" l="1"/>
  <c r="H37" i="1"/>
  <c r="G37" i="1" s="1"/>
  <c r="G117" i="1"/>
  <c r="H226" i="1"/>
  <c r="G226" i="1" l="1"/>
</calcChain>
</file>

<file path=xl/sharedStrings.xml><?xml version="1.0" encoding="utf-8"?>
<sst xmlns="http://schemas.openxmlformats.org/spreadsheetml/2006/main" count="509" uniqueCount="244">
  <si>
    <t>Додаток 6</t>
  </si>
  <si>
    <t>до рішення сільської ради</t>
  </si>
  <si>
    <t>Розподіл витрат сільського бюджету на реалізацію сільських/регіональних програм у 2025 році</t>
  </si>
  <si>
    <t>0455900000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</si>
  <si>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</si>
  <si>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</si>
  <si>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</si>
  <si>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</si>
  <si>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</si>
  <si>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</si>
  <si>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</si>
  <si>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</si>
  <si>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</si>
  <si>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</si>
  <si>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</si>
  <si>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 тому числі бюджет розвитку</t>
  </si>
  <si>
    <t xml:space="preserve">“Програма соціально-економічного та культурного розвитку Піщанської сільської ради  на 2025 рік” </t>
  </si>
  <si>
    <t xml:space="preserve">(від 12.12.2024  №  23-53/VІІІ) </t>
  </si>
  <si>
    <t>у тому числі:</t>
  </si>
  <si>
    <t>0100000</t>
  </si>
  <si>
    <t>Піщанська сільська рада</t>
  </si>
  <si>
    <t>0110000</t>
  </si>
  <si>
    <t>0112111</t>
  </si>
  <si>
    <t>2111</t>
  </si>
  <si>
    <t>0726</t>
  </si>
  <si>
    <t>Первинна медична допомога населенню, що надається центрами первинної медичної (медико-санітарної) допомоги</t>
  </si>
  <si>
    <t>0116013</t>
  </si>
  <si>
    <t>6013</t>
  </si>
  <si>
    <t>0620</t>
  </si>
  <si>
    <t>Забезпечення діяльності водопровідно-каналізаційного господарства</t>
  </si>
  <si>
    <t>в тому числі за рахунок запозичення</t>
  </si>
  <si>
    <t>0116091</t>
  </si>
  <si>
    <t>6091</t>
  </si>
  <si>
    <t>0640</t>
  </si>
  <si>
    <t>Будівництво об’єктів житлово-комунального господарства</t>
  </si>
  <si>
    <t>0117461</t>
  </si>
  <si>
    <t>7461</t>
  </si>
  <si>
    <t>0456</t>
  </si>
  <si>
    <t>Утримання та розвиток автомобільних доріг та дорожньої інфраструктури за рахунок коштів місцевого бюджету</t>
  </si>
  <si>
    <t>0117650</t>
  </si>
  <si>
    <t>7650</t>
  </si>
  <si>
    <t>0490</t>
  </si>
  <si>
    <t>Проведення експертної грошової оцінки земельної ділянки чи права на неї</t>
  </si>
  <si>
    <t>0600000</t>
  </si>
  <si>
    <t>Відділу освіти, молоді та спорту  Піщанської сільської ради</t>
  </si>
  <si>
    <t>0610000</t>
  </si>
  <si>
    <t>0611021</t>
  </si>
  <si>
    <t>1021</t>
  </si>
  <si>
    <t>0921</t>
  </si>
  <si>
    <t>Надання загальної середньої освіти закладами загальної середньої освіти за рахунок коштів місцевого бюджету</t>
  </si>
  <si>
    <t>1000000</t>
  </si>
  <si>
    <t>Відділу культури, релігії та туризму  Піщанської сільської ради</t>
  </si>
  <si>
    <t>1010000</t>
  </si>
  <si>
    <t>1014060</t>
  </si>
  <si>
    <t>4060</t>
  </si>
  <si>
    <t>0828</t>
  </si>
  <si>
    <t>Забезпечення діяльності палаців i будинків культури, клубів, центрів дозвілля та iнших клубних закладів</t>
  </si>
  <si>
    <t xml:space="preserve"> “Програма фінансової підтримки комунального некомерційного підприємства ˮЦентр первинної медико-санітарної допомоги Піщанської сільської радиˮ на 2025 рік”
</t>
  </si>
  <si>
    <t>(від 12.12.2024   № 21-53/VІІІ)</t>
  </si>
  <si>
    <t>в тому числі:</t>
  </si>
  <si>
    <t xml:space="preserve"> “Програми місцевих стимулів для медичних працівників комунального некомерційного підприємства "Центр первинної медико- санітарної допомоги Піщанської сільської ради" на 2025-2027 роки”
</t>
  </si>
  <si>
    <t>(від 12.12.2024   № 22-53/VІІІ)</t>
  </si>
  <si>
    <t xml:space="preserve">Комплексна Програма
“Здоров’я населення Піщанської  сільської територіальної громади на період                                   2024 – 2026 роки” </t>
  </si>
  <si>
    <t xml:space="preserve">(від 15.12.2023  № 20-37/VІІІ) </t>
  </si>
  <si>
    <t>0113242</t>
  </si>
  <si>
    <t>1090</t>
  </si>
  <si>
    <t>Інші заходи у сфері соціального захисту і соціального забезпечення</t>
  </si>
  <si>
    <t>0119770</t>
  </si>
  <si>
    <t>0180</t>
  </si>
  <si>
    <t>Інші субвенції з місцевого бюджету, в тому числі:</t>
  </si>
  <si>
    <t xml:space="preserve"> Комунальному підприємству “Центральна регіональна лікарня інтенсивного лікування Самарівського району” </t>
  </si>
  <si>
    <t>“Програма інформатизації Піщанської сільської територільної громади                                                     на 2024-2026 роки”</t>
  </si>
  <si>
    <t xml:space="preserve">(від 15.12.2023  №  15-37/VІІІ) </t>
  </si>
  <si>
    <t xml:space="preserve">“Комплексна Програма соціального захисту населення Піщанської сільської територіальної громади на 2024-2026 роки” </t>
  </si>
  <si>
    <t xml:space="preserve">(від 15.12.2023  № 19-37/VІІІ) </t>
  </si>
  <si>
    <t>0113033</t>
  </si>
  <si>
    <t>3033</t>
  </si>
  <si>
    <t>1070</t>
  </si>
  <si>
    <t>Компенсаційні виплати на пільговий проїзд автомобільним транспортом окремим категоріям громадян</t>
  </si>
  <si>
    <t>0113050</t>
  </si>
  <si>
    <t>3050</t>
  </si>
  <si>
    <t>Пільгове медичне обслуговування осіб, які постраждали внаслідок Чорнобильської катастрофи</t>
  </si>
  <si>
    <t>0113160</t>
  </si>
  <si>
    <t>3160</t>
  </si>
  <si>
    <t>1010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</si>
  <si>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</si>
  <si>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0113121</t>
  </si>
  <si>
    <t>3121</t>
  </si>
  <si>
    <t>1040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</si>
  <si>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</si>
  <si>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“Комплексна Програма підтримки ветеранів війни, членів сімей таких осіб і членів сімей загиблих (померлих) ветеранів війни, членів сімей загиблих (померлих) Захисників і
Захисниць України в Піщанській сільській територіальній громаді на 2025 – 2027 роки”</t>
  </si>
  <si>
    <t xml:space="preserve">(від 06.12.2024  № 6-52/VІІІ) </t>
  </si>
  <si>
    <t>0113191</t>
  </si>
  <si>
    <t>3191</t>
  </si>
  <si>
    <t>1030</t>
  </si>
  <si>
    <t>Інші видатки на соціальний захист ветеранів війни та праці</t>
  </si>
  <si>
    <t>“Програма організації безоплатного                 поховання загиблих (померлих)
військовослужбовців, учасників бойових дій Піщанської сільської
територіальної громади на 2025 рік”</t>
  </si>
  <si>
    <t xml:space="preserve">(від 06.12.2024  № 7-52/VІІІ) </t>
  </si>
  <si>
    <t>“Програма поховання померлих одиноких громадян на території Піщанської сільської територіальної громади на 2024-2026 роки”</t>
  </si>
  <si>
    <t xml:space="preserve">(від 15.12.2023  №  22-37/VІІІ) </t>
  </si>
  <si>
    <t>“Програма для кривдників в Піщанській сільській територіальній громаді на 2025-2027 роки”</t>
  </si>
  <si>
    <t xml:space="preserve">(від 23.05.2025  № 6-60/VІІІ) </t>
  </si>
  <si>
    <t>“Програма розвитку та фінансової підтримки житлово-комунального господарства Піщанської сільської територіальної громади                                                                                     на 2024 – 2026 роки”</t>
  </si>
  <si>
    <t xml:space="preserve">(від 15.12.2023  №  28-37/VІІІ) </t>
  </si>
  <si>
    <t>0116011</t>
  </si>
  <si>
    <t>6011</t>
  </si>
  <si>
    <t>Експлуатація та технічне обслуговування житлового фонду</t>
  </si>
  <si>
    <t>0116030</t>
  </si>
  <si>
    <t>6030</t>
  </si>
  <si>
    <t>Організація благоустрою населених пунктів</t>
  </si>
  <si>
    <t>0118340</t>
  </si>
  <si>
    <t>8340</t>
  </si>
  <si>
    <t>0540</t>
  </si>
  <si>
    <t>Природоохоронні заходи за рахунок цільових фондів</t>
  </si>
  <si>
    <t>Програма “Відшкодування (компенсації) різниці між розміром ціни (тарифу)  на послуги з централізованого водопостачання та централізованого водовідведення для населення затвердження на рівні нижчому економічно-обґрунтованого на 2024-2025 роки по Піщанській сільській територіальній громаді”</t>
  </si>
  <si>
    <t xml:space="preserve">(від 24.07.2024  №  12-46/VІІІ) </t>
  </si>
  <si>
    <t>0116071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</si>
  <si>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</si>
  <si>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</si>
  <si>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“Програма розвитку земельних відносин та охорони земель на території Піщанської сільської ради на 2024-2027 роки"</t>
  </si>
  <si>
    <t xml:space="preserve">(від 15.12.2023  № 42-37/VІІІ) </t>
  </si>
  <si>
    <t>0117130</t>
  </si>
  <si>
    <t>7130</t>
  </si>
  <si>
    <t>0421</t>
  </si>
  <si>
    <t>Здійснення заходів із землеустрою</t>
  </si>
  <si>
    <t xml:space="preserve">“Програма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2024-2026 роки” </t>
  </si>
  <si>
    <t xml:space="preserve">(від 15.12.2023  № 16-37/VІІІ) </t>
  </si>
  <si>
    <t>0117330</t>
  </si>
  <si>
    <t>7330</t>
  </si>
  <si>
    <t>0443</t>
  </si>
  <si>
    <t>Будівництво інших об`єктів комунальної власності</t>
  </si>
  <si>
    <t>0118110</t>
  </si>
  <si>
    <t>8110</t>
  </si>
  <si>
    <t>0320</t>
  </si>
  <si>
    <t>Заходи із запобігання та ліквідації надзвичайних ситуацій та наслідків стихійного лиха</t>
  </si>
  <si>
    <t>0118120</t>
  </si>
  <si>
    <t>8120</t>
  </si>
  <si>
    <t>Заходи з організації рятування на водах</t>
  </si>
  <si>
    <t>Інші субвенції з місцевого бюджету</t>
  </si>
  <si>
    <t>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t>
  </si>
  <si>
    <t>“Програма територіальної оборони на 2025-2026 роки ”</t>
  </si>
  <si>
    <t>(від 12.12.2024 № 9-53/VIII)</t>
  </si>
  <si>
    <t>0118240</t>
  </si>
  <si>
    <t>8240</t>
  </si>
  <si>
    <t>0380</t>
  </si>
  <si>
    <t>Заходи та роботи з територіальної оборони</t>
  </si>
  <si>
    <t>Оновлення та поліпшення матеріально-технічного забезпечення військової частини А 4052</t>
  </si>
  <si>
    <t>Поліпшення матеріально-технічного забезпечення Самарівському (Новомосковському) РТЦК та СП Дніпропетровської області</t>
  </si>
  <si>
    <t>0119800</t>
  </si>
  <si>
    <t>9800</t>
  </si>
  <si>
    <t>Субвенція з місцевого бюджету державному бюджету на виконання програм соціально-економічного розвитку регіонів, в тому числі:</t>
  </si>
  <si>
    <t>Військова частина А 7036 (для А 7225)</t>
  </si>
  <si>
    <t>“Комплексна Програма забезпечення громадського порядку та громадської безпеки Піщанської сільської ради на 2025 рік”</t>
  </si>
  <si>
    <t>(від 12.12.2024   № 10-53/VІІІ)</t>
  </si>
  <si>
    <t xml:space="preserve">Обласному бюджету Дніпропетровської області на виконання заходу 6.1 Програми забезпечення  громадського порядку та громадської безпеки на території Дніпропетровської області на період до 2025 року </t>
  </si>
  <si>
    <t>Субвенція з місцевого бюджету державному бюджету на виконання програм соціально-економічного розвитку регіонів</t>
  </si>
  <si>
    <t>Новомосковський РВП ГУНП в Дніпропетровській області</t>
  </si>
  <si>
    <t>“Програма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2025 – 2026 роки"</t>
  </si>
  <si>
    <t>(від 12.12.2024   № 11-53/VІІІ)</t>
  </si>
  <si>
    <t xml:space="preserve">Військова частина А 1363 </t>
  </si>
  <si>
    <t>“Програми заходів національного спротиву Піщанської сільської територіальної громади на 2025 рік"</t>
  </si>
  <si>
    <t>(від 12.12.2024   № 13-53/VІІІ)</t>
  </si>
  <si>
    <t>Військова частина 3036 Національної гвардії України</t>
  </si>
  <si>
    <t>Військова частина 3054 Національної гвардії України</t>
  </si>
  <si>
    <t>“Програми надання фінансової підтримки військовій частині А 1615 Збройних сил України на 2025 рік"</t>
  </si>
  <si>
    <t>(від 23.05.2025   № 8-60/VІІІ)</t>
  </si>
  <si>
    <t>Військова частина А 1615 Збройних сил України</t>
  </si>
  <si>
    <t>“Програми надання фінансової підтримки військовій частині А 1302 Збройних сил України на 2025 рік"</t>
  </si>
  <si>
    <t>(від 27.06.2025   № 4-61/VІІІ)</t>
  </si>
  <si>
    <t>Військова частина А 1302 Збройних сил України</t>
  </si>
  <si>
    <t>“Програми надання фінансової підтримки військовій частині А 1964 Збройних сил України на 2025 рік"</t>
  </si>
  <si>
    <t>(від 15.08.2025   № 1-63/VІІІ)</t>
  </si>
  <si>
    <t>Військова частина А 1964 Збройних сил України</t>
  </si>
  <si>
    <t>“Програма підтримки органів виконавчої влади щодо впровадждення державної політики у Самарівському районі на 2025-2026 роки"</t>
  </si>
  <si>
    <t>(від 23.05.2025   № 19-60/VІІІ)</t>
  </si>
  <si>
    <t>Самарівська районна державна адміністрація Дніпропетровської області</t>
  </si>
  <si>
    <t>“Програма фінансової підтримки Головного управління ДПС у Дніпропетровській області на 2025 рік"</t>
  </si>
  <si>
    <t xml:space="preserve">Головне управління ДПС у Дніпропетровській області </t>
  </si>
  <si>
    <t xml:space="preserve">“Цільова соціальна програма “Освіта  Піщанської сільської територіальної громади на 2024-2026 роки” </t>
  </si>
  <si>
    <t xml:space="preserve">(від 15.12.2023  № 36 -37/VІІІ) </t>
  </si>
  <si>
    <t>Обласному бюджету Дніпропетровської області на співфінансування на реалізацію публічного інвестиційного проекту на безперешкодний доступ до якісної освіти - шкільні автобуси</t>
  </si>
  <si>
    <t>0611141</t>
  </si>
  <si>
    <t>1141</t>
  </si>
  <si>
    <t>0990</t>
  </si>
  <si>
    <t>Забезпечення діяльності інших закладів у сфері освіти</t>
  </si>
  <si>
    <t>0611142</t>
  </si>
  <si>
    <t>1142</t>
  </si>
  <si>
    <t>Інші програми та заходи у сфері освіти</t>
  </si>
  <si>
    <t>0613140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</si>
  <si>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</si>
  <si>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Програма “Молодь Піщанської громади"                                    на 2024-2026 роки”</t>
  </si>
  <si>
    <t>(від 15.12.2023   № 37-37/VІІІ)</t>
  </si>
  <si>
    <t>0613133</t>
  </si>
  <si>
    <t>3133</t>
  </si>
  <si>
    <t>Забезпечення молодіжними центрами соціального становлення та розвитку молоді та інші заходи у сфері молодіжної політики</t>
  </si>
  <si>
    <t xml:space="preserve">Здійснення заходів із землеустрою </t>
  </si>
  <si>
    <t>0117350</t>
  </si>
  <si>
    <t>7350</t>
  </si>
  <si>
    <t>Розроблення схем планування та забудови територій (містобудівної документації)</t>
  </si>
  <si>
    <t xml:space="preserve">Програма забезпечення громадського порядку та громадської безпеки на території Піщанської сільської територіальної громади на 2021-2023 роки </t>
  </si>
  <si>
    <t>(від 24.12.2020   № 17-3/VІІІ)</t>
  </si>
  <si>
    <t>Сільська рада</t>
  </si>
  <si>
    <r>
      <t xml:space="preserve">Субвенція з місцевого бюджету державному бюджету на виконання програм соціально-економічного розвитку регіонів, </t>
    </r>
    <r>
      <rPr>
        <i/>
        <sz val="14"/>
        <rFont val="Times New Roman"/>
        <family val="1"/>
        <charset val="204"/>
      </rPr>
      <t>в тому числ</t>
    </r>
    <r>
      <rPr>
        <sz val="14"/>
        <rFont val="Times New Roman"/>
        <family val="1"/>
        <charset val="204"/>
      </rPr>
      <t>і:</t>
    </r>
  </si>
  <si>
    <t>Новомосковський районний відділ поліції</t>
  </si>
  <si>
    <t>Програми забезпечення громадського порядку, публічної безпеки та профілактики злочинності на території Новомосковського району Дніпропетровської області на 2022 рік</t>
  </si>
  <si>
    <t>(від 18.05.2022   № 2-19/VІІІ)</t>
  </si>
  <si>
    <t>“Програми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2021 – 2022 роки</t>
  </si>
  <si>
    <t>(від 24.12.2020   № 31-3/VІІІ)</t>
  </si>
  <si>
    <t xml:space="preserve">“Цільова комплексна програма розвитку фізичної культури та спорту Піщанської сільської територіальної громади                                             на 2021-2025 роки” </t>
  </si>
  <si>
    <t xml:space="preserve">(від 24.12.2020  №  15-3/VІІІ) </t>
  </si>
  <si>
    <t>0615031</t>
  </si>
  <si>
    <t>5031</t>
  </si>
  <si>
    <t>0810</t>
  </si>
  <si>
    <t>Розвиток здібностей у дітей та молоді з фізичної культури та спорту комунальними дитячо-юнацькими спортивними школами</t>
  </si>
  <si>
    <t>0615041</t>
  </si>
  <si>
    <t>5041</t>
  </si>
  <si>
    <t>Розвиток та підтримка доступної спортивної інфраструктури</t>
  </si>
  <si>
    <t>0615062</t>
  </si>
  <si>
    <t>5062</t>
  </si>
  <si>
    <t>Підтримка спорту вищих досягнень та організацій, які здійснюють фізкультурно-спортивну діяльність в регіоні</t>
  </si>
  <si>
    <t>“Програма захисту прав дітей та розвитку сімейних форм виховання у Піщанській сільській територіальній громаді  на 2021-2025 роки”</t>
  </si>
  <si>
    <t xml:space="preserve">(від 24.12.2020  №  9-3/VІІІ) </t>
  </si>
  <si>
    <r>
      <t xml:space="preserve">Інші субвенції з місцевого бюджету, </t>
    </r>
    <r>
      <rPr>
        <i/>
        <sz val="14"/>
        <rFont val="Times New Roman"/>
        <family val="1"/>
        <charset val="204"/>
      </rPr>
      <t>в тому числі:</t>
    </r>
  </si>
  <si>
    <t xml:space="preserve">Новомосковському районному бюджету </t>
  </si>
  <si>
    <t>0900000</t>
  </si>
  <si>
    <t>Служба у справах дітей Піщанської сільської ради</t>
  </si>
  <si>
    <t>0910000</t>
  </si>
  <si>
    <t>0913112</t>
  </si>
  <si>
    <t>3112</t>
  </si>
  <si>
    <t>Заходи державної політики з питань дітей та їх соціального захисту</t>
  </si>
  <si>
    <t xml:space="preserve">“Програма розвитку культури у Піщанській сільській територіальної громади                                              на 2024-2026 роки”      </t>
  </si>
  <si>
    <t xml:space="preserve">(від 15.12.2023  № 34 -37/VІІІ) </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</si>
  <si>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</si>
  <si>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</si>
  <si>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</si>
  <si>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</si>
  <si>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</si>
  <si>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</si>
  <si>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</si>
  <si>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Тетяна ФОМЕНКО</t>
  </si>
  <si>
    <t>(від 16.10.2025   № -65/VІІІ)</t>
  </si>
  <si>
    <t>Секретар сільської ради</t>
  </si>
  <si>
    <t>Військова частина А 7036 (для 4 батальйону)</t>
  </si>
  <si>
    <t>від 03.12.2025 № 22-67/VIII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</si>
</sst>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Cyr"/>
      <charset val="204"/>
    </font>
    <font>
      <sz val="10"/>
      <name val="Arial"/>
      <family val="2"/>
      <charset val="204"/>
    </font>
    <font>
      <sz val="14"/>
      <name val="Times New Roman"/>
      <family val="1"/>
      <charset val="204"/>
    </font>
    <font>
      <b/>
      <sz val="14"/>
      <name val="Times New Roman"/>
      <family val="1"/>
      <charset val="204"/>
    </font>
    <font>
      <sz val="10"/>
      <name val="Times New Roman"/>
      <family val="1"/>
      <charset val="204"/>
    </font>
    <font>
      <b/>
      <sz val="16"/>
      <name val="Times New Roman"/>
      <family val="1"/>
      <charset val="204"/>
    </font>
    <font>
      <b/>
      <u/>
      <sz val="14"/>
      <name val="Times New Roman"/>
      <family val="1"/>
      <charset val="204"/>
    </font>
    <font>
      <sz val="12"/>
      <name val="Times New Roman"/>
      <family val="1"/>
      <charset val="204"/>
    </font>
    <font>
      <b/>
      <i/>
      <sz val="14"/>
      <name val="Times New Roman"/>
      <family val="1"/>
      <charset val="204"/>
    </font>
    <font>
      <i/>
      <sz val="14"/>
      <name val="Times New Roman"/>
      <family val="1"/>
      <charset val="204"/>
    </font>
    <font>
      <sz val="11"/>
      <name val="Times New Roman"/>
      <family val="1"/>
      <charset val="204"/>
    </font>
    <font>
      <i/>
      <sz val="1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4" fillId="0" borderId="0"/>
  </cellStyleXfs>
  <cellXfs count="89">
    <xf numFmtId="0" fontId="0" fillId="0" borderId="0" xfId="0"/>
    <xf numFmtId="0" fontId="2" fillId="2" borderId="0" xfId="1" applyFont="1" applyFill="1" applyAlignment="1">
      <alignment horizontal="center" vertical="center" wrapText="1"/>
    </xf>
    <xf numFmtId="0" fontId="3" fillId="2" borderId="0" xfId="1" applyFont="1" applyFill="1" applyAlignment="1">
      <alignment horizontal="center" vertical="center" wrapText="1"/>
    </xf>
    <xf numFmtId="4" fontId="3" fillId="2" borderId="0" xfId="1" applyNumberFormat="1" applyFont="1" applyFill="1" applyAlignment="1">
      <alignment horizontal="right" vertical="center" wrapText="1"/>
    </xf>
    <xf numFmtId="0" fontId="2" fillId="2" borderId="0" xfId="0" applyFont="1" applyFill="1"/>
    <xf numFmtId="0" fontId="2" fillId="2" borderId="0" xfId="2" applyFont="1" applyFill="1" applyAlignment="1" applyProtection="1">
      <alignment horizontal="center" vertical="center" wrapText="1"/>
      <protection locked="0"/>
    </xf>
    <xf numFmtId="0" fontId="2" fillId="2" borderId="0" xfId="2" applyFont="1" applyFill="1" applyAlignment="1" applyProtection="1">
      <alignment horizontal="right" vertical="center" wrapText="1"/>
      <protection locked="0"/>
    </xf>
    <xf numFmtId="4" fontId="7" fillId="2" borderId="0" xfId="0" applyNumberFormat="1" applyFont="1" applyFill="1" applyAlignment="1">
      <alignment horizontal="right" vertical="center" wrapText="1"/>
    </xf>
    <xf numFmtId="4" fontId="2" fillId="2" borderId="2" xfId="1" applyNumberFormat="1" applyFont="1" applyFill="1" applyBorder="1" applyAlignment="1">
      <alignment horizontal="center" vertical="center" wrapText="1"/>
    </xf>
    <xf numFmtId="0" fontId="2" fillId="2" borderId="2" xfId="1" applyFont="1" applyFill="1" applyBorder="1" applyAlignment="1">
      <alignment horizontal="center" vertical="center" wrapText="1"/>
    </xf>
    <xf numFmtId="49" fontId="2" fillId="2" borderId="2" xfId="2" applyNumberFormat="1" applyFont="1" applyFill="1" applyBorder="1" applyAlignment="1">
      <alignment horizontal="center" vertical="center" wrapText="1"/>
    </xf>
    <xf numFmtId="0" fontId="2" fillId="2" borderId="2" xfId="2" applyFont="1" applyFill="1" applyBorder="1" applyAlignment="1">
      <alignment horizontal="center" vertical="center" wrapText="1"/>
    </xf>
    <xf numFmtId="0" fontId="3" fillId="2" borderId="2" xfId="2" applyFont="1" applyFill="1" applyBorder="1" applyAlignment="1">
      <alignment horizontal="center" vertical="center" wrapText="1"/>
    </xf>
    <xf numFmtId="4" fontId="6" fillId="2" borderId="2" xfId="2" applyNumberFormat="1" applyFont="1" applyFill="1" applyBorder="1" applyAlignment="1">
      <alignment horizontal="right" vertical="center" wrapText="1"/>
    </xf>
    <xf numFmtId="4" fontId="3" fillId="2" borderId="2" xfId="2" applyNumberFormat="1" applyFont="1" applyFill="1" applyBorder="1" applyAlignment="1">
      <alignment horizontal="right" vertical="center" wrapText="1"/>
    </xf>
    <xf numFmtId="4" fontId="2" fillId="2" borderId="2" xfId="2" applyNumberFormat="1" applyFont="1" applyFill="1" applyBorder="1" applyAlignment="1">
      <alignment horizontal="right" vertical="center" wrapText="1"/>
    </xf>
    <xf numFmtId="4" fontId="2" fillId="2" borderId="2" xfId="1" applyNumberFormat="1" applyFont="1" applyFill="1" applyBorder="1" applyAlignment="1">
      <alignment horizontal="right" vertical="center" wrapText="1"/>
    </xf>
    <xf numFmtId="0" fontId="3" fillId="2" borderId="2" xfId="1" applyFont="1" applyFill="1" applyBorder="1" applyAlignment="1">
      <alignment horizontal="center" vertical="center" wrapText="1"/>
    </xf>
    <xf numFmtId="0" fontId="8" fillId="2" borderId="2" xfId="2" applyFont="1" applyFill="1" applyBorder="1" applyAlignment="1">
      <alignment horizontal="center" vertical="center" wrapText="1"/>
    </xf>
    <xf numFmtId="4" fontId="3" fillId="2" borderId="2" xfId="0" applyNumberFormat="1" applyFont="1" applyFill="1" applyBorder="1" applyAlignment="1">
      <alignment horizontal="right" vertical="center" wrapText="1"/>
    </xf>
    <xf numFmtId="0" fontId="9" fillId="2" borderId="0" xfId="2" applyFont="1" applyFill="1" applyAlignment="1" applyProtection="1">
      <alignment horizontal="center" vertical="center" wrapText="1"/>
      <protection locked="0"/>
    </xf>
    <xf numFmtId="49" fontId="3" fillId="2" borderId="2" xfId="2"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left" vertical="center" wrapText="1"/>
    </xf>
    <xf numFmtId="4" fontId="2" fillId="2" borderId="2" xfId="0" applyNumberFormat="1" applyFont="1" applyFill="1" applyBorder="1" applyAlignment="1">
      <alignment horizontal="right" vertical="center" wrapText="1"/>
    </xf>
    <xf numFmtId="49" fontId="2" fillId="2" borderId="2" xfId="2" applyNumberFormat="1" applyFont="1" applyFill="1" applyBorder="1" applyAlignment="1">
      <alignment horizontal="left" vertical="center" wrapText="1"/>
    </xf>
    <xf numFmtId="49" fontId="9" fillId="2" borderId="2" xfId="2" applyNumberFormat="1" applyFont="1" applyFill="1" applyBorder="1" applyAlignment="1">
      <alignment horizontal="left" vertical="center" wrapText="1"/>
    </xf>
    <xf numFmtId="4" fontId="8" fillId="2" borderId="2" xfId="2" applyNumberFormat="1" applyFont="1" applyFill="1" applyBorder="1" applyAlignment="1">
      <alignment horizontal="right" vertical="center" wrapText="1"/>
    </xf>
    <xf numFmtId="4" fontId="9" fillId="2" borderId="2" xfId="0" applyNumberFormat="1" applyFont="1" applyFill="1" applyBorder="1" applyAlignment="1">
      <alignment horizontal="right" vertical="center" wrapText="1"/>
    </xf>
    <xf numFmtId="0" fontId="3" fillId="2" borderId="2" xfId="2" applyFont="1" applyFill="1" applyBorder="1" applyAlignment="1" applyProtection="1">
      <alignment horizontal="center" vertical="center" wrapText="1"/>
      <protection locked="0"/>
    </xf>
    <xf numFmtId="0" fontId="8" fillId="2" borderId="2" xfId="2" applyFont="1" applyFill="1" applyBorder="1" applyAlignment="1" applyProtection="1">
      <alignment horizontal="center" vertical="center" wrapText="1"/>
      <protection locked="0"/>
    </xf>
    <xf numFmtId="4" fontId="2" fillId="2" borderId="0" xfId="2" applyNumberFormat="1" applyFont="1" applyFill="1" applyAlignment="1" applyProtection="1">
      <alignment horizontal="center" vertical="center" wrapText="1"/>
      <protection locked="0"/>
    </xf>
    <xf numFmtId="0" fontId="2" fillId="2" borderId="2" xfId="2" applyFont="1" applyFill="1" applyBorder="1" applyAlignment="1" applyProtection="1">
      <alignment horizontal="center" vertical="center" wrapText="1"/>
      <protection locked="0"/>
    </xf>
    <xf numFmtId="4" fontId="2" fillId="2" borderId="2" xfId="0" quotePrefix="1" applyNumberFormat="1" applyFont="1" applyFill="1" applyBorder="1" applyAlignment="1">
      <alignment vertical="center" wrapText="1"/>
    </xf>
    <xf numFmtId="49" fontId="6" fillId="2" borderId="2" xfId="2" applyNumberFormat="1" applyFont="1" applyFill="1" applyBorder="1" applyAlignment="1">
      <alignment horizontal="center" vertical="center" wrapText="1"/>
    </xf>
    <xf numFmtId="0" fontId="3"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left" vertical="center" wrapText="1"/>
    </xf>
    <xf numFmtId="0" fontId="3" fillId="2" borderId="2" xfId="2" applyFont="1" applyFill="1" applyBorder="1" applyAlignment="1">
      <alignment horizontal="center" wrapText="1"/>
    </xf>
    <xf numFmtId="4" fontId="2" fillId="2" borderId="0" xfId="0" applyNumberFormat="1" applyFont="1" applyFill="1" applyAlignment="1">
      <alignment horizontal="right" vertical="center" wrapText="1"/>
    </xf>
    <xf numFmtId="0" fontId="2" fillId="2" borderId="2" xfId="2" applyFont="1" applyFill="1" applyBorder="1" applyAlignment="1">
      <alignment vertical="center" wrapText="1"/>
    </xf>
    <xf numFmtId="49" fontId="9" fillId="2" borderId="2" xfId="2" applyNumberFormat="1" applyFont="1" applyFill="1" applyBorder="1" applyAlignment="1">
      <alignment horizontal="center" vertical="center" wrapText="1"/>
    </xf>
    <xf numFmtId="4" fontId="9" fillId="2" borderId="2" xfId="2" applyNumberFormat="1" applyFont="1" applyFill="1" applyBorder="1" applyAlignment="1">
      <alignment horizontal="right" vertical="center" wrapText="1"/>
    </xf>
    <xf numFmtId="0" fontId="6" fillId="2" borderId="2" xfId="2" applyFont="1" applyFill="1" applyBorder="1" applyAlignment="1">
      <alignment horizontal="center" vertical="center" wrapText="1"/>
    </xf>
    <xf numFmtId="0" fontId="8"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center" vertical="center" wrapText="1"/>
    </xf>
    <xf numFmtId="4" fontId="2" fillId="2" borderId="2" xfId="0" quotePrefix="1" applyNumberFormat="1" applyFont="1" applyFill="1" applyBorder="1" applyAlignment="1">
      <alignment horizontal="center" vertical="center" wrapText="1"/>
    </xf>
    <xf numFmtId="4" fontId="9" fillId="2" borderId="2" xfId="1" applyNumberFormat="1" applyFont="1" applyFill="1" applyBorder="1" applyAlignment="1">
      <alignment horizontal="right" vertical="center" wrapText="1"/>
    </xf>
    <xf numFmtId="0" fontId="9" fillId="2" borderId="2" xfId="2" applyFont="1" applyFill="1" applyBorder="1" applyAlignment="1">
      <alignment horizontal="center" vertical="center" wrapText="1"/>
    </xf>
    <xf numFmtId="0" fontId="9" fillId="2" borderId="2" xfId="0" applyFont="1" applyFill="1" applyBorder="1" applyAlignment="1">
      <alignment horizontal="center" vertical="center" wrapText="1"/>
    </xf>
    <xf numFmtId="0" fontId="2" fillId="2" borderId="2" xfId="2" applyFont="1" applyFill="1" applyBorder="1" applyAlignment="1">
      <alignment horizontal="left" vertical="center" wrapText="1"/>
    </xf>
    <xf numFmtId="0" fontId="2" fillId="2" borderId="2" xfId="0" applyFont="1" applyFill="1" applyBorder="1" applyAlignment="1">
      <alignment horizontal="center" vertical="center" wrapText="1"/>
    </xf>
    <xf numFmtId="4" fontId="6" fillId="2" borderId="2" xfId="1" applyNumberFormat="1" applyFont="1" applyFill="1" applyBorder="1" applyAlignment="1">
      <alignment horizontal="right" vertical="center" wrapText="1"/>
    </xf>
    <xf numFmtId="4" fontId="9" fillId="2" borderId="0" xfId="2" applyNumberFormat="1" applyFont="1" applyFill="1" applyAlignment="1" applyProtection="1">
      <alignment horizontal="center" vertical="center" wrapText="1"/>
      <protection locked="0"/>
    </xf>
    <xf numFmtId="0" fontId="9" fillId="2" borderId="2" xfId="2" applyFont="1" applyFill="1" applyBorder="1" applyAlignment="1">
      <alignment horizontal="left" vertical="center" wrapText="1"/>
    </xf>
    <xf numFmtId="0" fontId="2" fillId="2" borderId="2" xfId="0" applyFont="1" applyFill="1" applyBorder="1" applyAlignment="1">
      <alignment horizontal="left" vertical="center" wrapText="1"/>
    </xf>
    <xf numFmtId="0" fontId="10" fillId="2" borderId="0" xfId="2" applyFont="1" applyFill="1" applyAlignment="1" applyProtection="1">
      <alignment vertical="center" wrapText="1"/>
      <protection locked="0"/>
    </xf>
    <xf numFmtId="0" fontId="11" fillId="2" borderId="0" xfId="2" applyFont="1" applyFill="1" applyAlignment="1" applyProtection="1">
      <alignment vertical="center" wrapText="1"/>
      <protection locked="0"/>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wrapText="1"/>
    </xf>
    <xf numFmtId="4" fontId="9" fillId="2" borderId="2" xfId="0" applyNumberFormat="1" applyFont="1" applyFill="1" applyBorder="1" applyAlignment="1">
      <alignment vertical="center" wrapText="1"/>
    </xf>
    <xf numFmtId="0" fontId="3" fillId="2" borderId="2" xfId="0" applyFont="1" applyFill="1" applyBorder="1" applyAlignment="1">
      <alignment horizontal="center" vertical="center" wrapText="1"/>
    </xf>
    <xf numFmtId="0" fontId="3" fillId="2" borderId="0" xfId="0" applyFont="1" applyFill="1" applyAlignment="1">
      <alignment horizontal="center" vertical="center" wrapText="1"/>
    </xf>
    <xf numFmtId="49" fontId="3" fillId="2" borderId="0" xfId="0" applyNumberFormat="1" applyFont="1" applyFill="1" applyAlignment="1">
      <alignment horizontal="center" vertical="center" wrapText="1"/>
    </xf>
    <xf numFmtId="4" fontId="3" fillId="2" borderId="0" xfId="2" applyNumberFormat="1" applyFont="1" applyFill="1" applyAlignment="1" applyProtection="1">
      <alignment horizontal="right" vertical="center" wrapText="1"/>
      <protection locked="0"/>
    </xf>
    <xf numFmtId="4" fontId="2" fillId="2" borderId="0" xfId="2" applyNumberFormat="1" applyFont="1" applyFill="1" applyAlignment="1" applyProtection="1">
      <alignment horizontal="right" vertical="center" wrapText="1"/>
      <protection locked="0"/>
    </xf>
    <xf numFmtId="0" fontId="2" fillId="2" borderId="0" xfId="0" applyFont="1" applyFill="1" applyAlignment="1">
      <alignment horizontal="center" vertical="center" wrapText="1"/>
    </xf>
    <xf numFmtId="0" fontId="2" fillId="2" borderId="0" xfId="2" applyFont="1" applyFill="1" applyAlignment="1">
      <alignment horizontal="center" vertical="center" wrapText="1"/>
    </xf>
    <xf numFmtId="4" fontId="3" fillId="2" borderId="0" xfId="2" applyNumberFormat="1" applyFont="1" applyFill="1" applyAlignment="1">
      <alignment horizontal="right" vertical="center" wrapText="1"/>
    </xf>
    <xf numFmtId="0" fontId="3" fillId="2" borderId="0" xfId="2" applyNumberFormat="1" applyFont="1" applyFill="1" applyAlignment="1" applyProtection="1">
      <alignment horizontal="right" vertical="center" wrapText="1"/>
      <protection locked="0"/>
    </xf>
    <xf numFmtId="0" fontId="3" fillId="2" borderId="0" xfId="2" applyFont="1" applyFill="1" applyAlignment="1">
      <alignment horizontal="center" vertical="center" wrapText="1"/>
    </xf>
    <xf numFmtId="0" fontId="2" fillId="2" borderId="0" xfId="2" applyFont="1" applyFill="1" applyAlignment="1">
      <alignment horizontal="center" vertical="center" wrapText="1"/>
    </xf>
    <xf numFmtId="4" fontId="3" fillId="2" borderId="3" xfId="1" applyNumberFormat="1" applyFont="1" applyFill="1" applyBorder="1" applyAlignment="1">
      <alignment horizontal="center" vertical="center" wrapText="1"/>
    </xf>
    <xf numFmtId="4" fontId="3" fillId="2" borderId="6" xfId="1" applyNumberFormat="1" applyFont="1" applyFill="1" applyBorder="1" applyAlignment="1">
      <alignment horizontal="center" vertical="center" wrapText="1"/>
    </xf>
    <xf numFmtId="4" fontId="2" fillId="2" borderId="3" xfId="1" applyNumberFormat="1" applyFont="1" applyFill="1" applyBorder="1" applyAlignment="1">
      <alignment horizontal="center" vertical="center" wrapText="1"/>
    </xf>
    <xf numFmtId="4" fontId="2" fillId="2" borderId="6" xfId="1" applyNumberFormat="1" applyFont="1" applyFill="1" applyBorder="1" applyAlignment="1">
      <alignment horizontal="center" vertical="center" wrapText="1"/>
    </xf>
    <xf numFmtId="4" fontId="2" fillId="2" borderId="4" xfId="1" applyNumberFormat="1" applyFont="1" applyFill="1" applyBorder="1" applyAlignment="1">
      <alignment horizontal="center" vertical="center" wrapText="1"/>
    </xf>
    <xf numFmtId="4" fontId="2" fillId="2" borderId="5" xfId="1" applyNumberFormat="1" applyFont="1" applyFill="1" applyBorder="1" applyAlignment="1">
      <alignment horizontal="center" vertical="center" wrapText="1"/>
    </xf>
    <xf numFmtId="0" fontId="5" fillId="2" borderId="2" xfId="2" applyFont="1" applyFill="1" applyBorder="1" applyAlignment="1">
      <alignment horizontal="center" vertical="center" wrapText="1"/>
    </xf>
    <xf numFmtId="0" fontId="3" fillId="2" borderId="0" xfId="0" applyFont="1" applyFill="1" applyAlignment="1">
      <alignment horizontal="left" vertical="center" wrapText="1"/>
    </xf>
    <xf numFmtId="4" fontId="3" fillId="2" borderId="0" xfId="0" applyNumberFormat="1" applyFont="1" applyFill="1" applyAlignment="1">
      <alignment horizontal="right" vertic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7" fillId="2" borderId="1" xfId="1" quotePrefix="1" applyFont="1" applyFill="1" applyBorder="1" applyAlignment="1">
      <alignment horizontal="left" vertical="center" wrapText="1"/>
    </xf>
    <xf numFmtId="4" fontId="2" fillId="2" borderId="0" xfId="0" applyNumberFormat="1" applyFont="1" applyFill="1" applyAlignment="1">
      <alignment horizontal="center" vertical="center" wrapText="1"/>
    </xf>
    <xf numFmtId="0" fontId="2" fillId="2" borderId="0" xfId="0" applyFont="1" applyFill="1" applyAlignment="1">
      <alignment horizontal="left"/>
    </xf>
    <xf numFmtId="0" fontId="5" fillId="2" borderId="0" xfId="1" applyFont="1" applyFill="1" applyAlignment="1">
      <alignment horizontal="center" vertical="center" wrapText="1"/>
    </xf>
    <xf numFmtId="0" fontId="6" fillId="2" borderId="0" xfId="1" quotePrefix="1" applyFont="1" applyFill="1" applyAlignment="1">
      <alignment horizontal="left" vertical="center" wrapText="1"/>
    </xf>
  </cellXfs>
  <cellStyles count="3">
    <cellStyle name="Звичайний" xfId="0" builtinId="0"/>
    <cellStyle name="Обычный_Дод 7 РП 30.01.12" xfId="2" xr:uid="{8565152D-4AB8-496F-9504-0E284ED47FDC}"/>
    <cellStyle name="Обычный_Додаток7 програми" xfId="1" xr:uid="{39ED2899-5391-44D0-A814-F433E167E4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78FD7-429C-40DE-8740-E546A39B3FD3}">
  <sheetPr>
    <pageSetUpPr fitToPage="1"/>
  </sheetPr>
  <dimension ref="A1:L234"/>
  <sheetViews>
    <sheetView tabSelected="1" view="pageBreakPreview" topLeftCell="A219" zoomScale="60" zoomScaleNormal="70" workbookViewId="0">
      <selection activeCell="G226" sqref="G226"/>
    </sheetView>
  </sheetViews>
  <sheetFormatPr defaultColWidth="8.44140625" defaultRowHeight="18" x14ac:dyDescent="0.25"/>
  <cols>
    <col min="1" max="1" width="21" style="67" customWidth="1"/>
    <col min="2" max="2" width="20.44140625" style="67" customWidth="1"/>
    <col min="3" max="3" width="18.88671875" style="67" customWidth="1"/>
    <col min="4" max="4" width="66.88671875" style="67" customWidth="1"/>
    <col min="5" max="5" width="57.88671875" style="35" customWidth="1"/>
    <col min="6" max="6" width="19.33203125" style="35" customWidth="1"/>
    <col min="7" max="7" width="19.5546875" style="64" customWidth="1"/>
    <col min="8" max="8" width="18.33203125" style="65" customWidth="1"/>
    <col min="9" max="9" width="25.5546875" style="65" customWidth="1"/>
    <col min="10" max="10" width="19.6640625" style="65" customWidth="1"/>
    <col min="11" max="11" width="8.44140625" style="5"/>
    <col min="12" max="12" width="21.44140625" style="5" customWidth="1"/>
    <col min="13" max="13" width="17.33203125" style="5" bestFit="1" customWidth="1"/>
    <col min="14" max="16384" width="8.44140625" style="5"/>
  </cols>
  <sheetData>
    <row r="1" spans="1:10" x14ac:dyDescent="0.35">
      <c r="A1" s="1"/>
      <c r="B1" s="1"/>
      <c r="C1" s="1"/>
      <c r="D1" s="1"/>
      <c r="E1" s="2"/>
      <c r="F1" s="2"/>
      <c r="G1" s="3"/>
      <c r="H1" s="85" t="s">
        <v>0</v>
      </c>
      <c r="I1" s="85"/>
      <c r="J1" s="4"/>
    </row>
    <row r="2" spans="1:10" ht="16.5" customHeight="1" x14ac:dyDescent="0.35">
      <c r="A2" s="1"/>
      <c r="B2" s="1"/>
      <c r="C2" s="1"/>
      <c r="D2" s="1"/>
      <c r="E2" s="2"/>
      <c r="F2" s="2"/>
      <c r="G2" s="3"/>
      <c r="H2" s="86" t="s">
        <v>1</v>
      </c>
      <c r="I2" s="86"/>
      <c r="J2" s="86"/>
    </row>
    <row r="3" spans="1:10" ht="16.5" customHeight="1" x14ac:dyDescent="0.35">
      <c r="A3" s="1"/>
      <c r="B3" s="1"/>
      <c r="C3" s="1"/>
      <c r="D3" s="1"/>
      <c r="E3" s="2"/>
      <c r="F3" s="2"/>
      <c r="G3" s="3"/>
      <c r="H3" s="86" t="s">
        <v>243</v>
      </c>
      <c r="I3" s="86"/>
      <c r="J3" s="86"/>
    </row>
    <row r="4" spans="1:10" ht="40.5" customHeight="1" x14ac:dyDescent="0.25">
      <c r="A4" s="87" t="s">
        <v>2</v>
      </c>
      <c r="B4" s="87"/>
      <c r="C4" s="87"/>
      <c r="D4" s="87"/>
      <c r="E4" s="87"/>
      <c r="F4" s="87"/>
      <c r="G4" s="87"/>
      <c r="H4" s="87"/>
      <c r="I4" s="87"/>
      <c r="J4" s="87"/>
    </row>
    <row r="5" spans="1:10" ht="17.25" customHeight="1" x14ac:dyDescent="0.25">
      <c r="A5" s="88" t="s">
        <v>3</v>
      </c>
      <c r="B5" s="88"/>
      <c r="C5" s="88"/>
      <c r="D5" s="2"/>
      <c r="E5" s="2"/>
      <c r="F5" s="2"/>
      <c r="G5" s="3"/>
      <c r="H5" s="3"/>
      <c r="I5" s="3"/>
      <c r="J5" s="6"/>
    </row>
    <row r="6" spans="1:10" ht="17.25" customHeight="1" x14ac:dyDescent="0.25">
      <c r="A6" s="84" t="s">
        <v>4</v>
      </c>
      <c r="B6" s="84"/>
      <c r="C6" s="84"/>
      <c r="D6" s="2"/>
      <c r="E6" s="2"/>
      <c r="F6" s="2"/>
      <c r="G6" s="3"/>
      <c r="H6" s="3"/>
      <c r="I6" s="3"/>
      <c r="J6" s="7" t="s">
        <v>5</v>
      </c>
    </row>
    <row r="7" spans="1:10" ht="17.25" customHeight="1" x14ac:dyDescent="0.25">
      <c r="A7" s="81" t="s">
        <v>6</v>
      </c>
      <c r="B7" s="81" t="s">
        <v>7</v>
      </c>
      <c r="C7" s="81" t="s">
        <v>8</v>
      </c>
      <c r="D7" s="81" t="s">
        <v>9</v>
      </c>
      <c r="E7" s="81" t="s">
        <v>10</v>
      </c>
      <c r="F7" s="82" t="s">
        <v>11</v>
      </c>
      <c r="G7" s="72" t="s">
        <v>12</v>
      </c>
      <c r="H7" s="74" t="s">
        <v>13</v>
      </c>
      <c r="I7" s="76" t="s">
        <v>14</v>
      </c>
      <c r="J7" s="77"/>
    </row>
    <row r="8" spans="1:10" ht="121.5" customHeight="1" x14ac:dyDescent="0.25">
      <c r="A8" s="81"/>
      <c r="B8" s="81"/>
      <c r="C8" s="81"/>
      <c r="D8" s="81"/>
      <c r="E8" s="81"/>
      <c r="F8" s="83"/>
      <c r="G8" s="73"/>
      <c r="H8" s="75"/>
      <c r="I8" s="8" t="s">
        <v>12</v>
      </c>
      <c r="J8" s="8" t="s">
        <v>15</v>
      </c>
    </row>
    <row r="9" spans="1:10" ht="20.399999999999999" customHeight="1" x14ac:dyDescent="0.25">
      <c r="A9" s="9">
        <v>1</v>
      </c>
      <c r="B9" s="9">
        <v>2</v>
      </c>
      <c r="C9" s="9">
        <v>3</v>
      </c>
      <c r="D9" s="9">
        <v>4</v>
      </c>
      <c r="E9" s="9">
        <v>5</v>
      </c>
      <c r="F9" s="9">
        <v>6</v>
      </c>
      <c r="G9" s="9">
        <v>7</v>
      </c>
      <c r="H9" s="9">
        <v>8</v>
      </c>
      <c r="I9" s="9">
        <v>9</v>
      </c>
      <c r="J9" s="9">
        <v>10</v>
      </c>
    </row>
    <row r="10" spans="1:10" ht="66" customHeight="1" x14ac:dyDescent="0.25">
      <c r="A10" s="10"/>
      <c r="B10" s="10"/>
      <c r="C10" s="10"/>
      <c r="D10" s="11"/>
      <c r="E10" s="12" t="s">
        <v>16</v>
      </c>
      <c r="F10" s="12" t="s">
        <v>17</v>
      </c>
      <c r="G10" s="13">
        <f>H10+I10</f>
        <v>124971092</v>
      </c>
      <c r="H10" s="13">
        <f>H12+H21+H24</f>
        <v>0</v>
      </c>
      <c r="I10" s="13">
        <f>I12+I21+I24</f>
        <v>124971092</v>
      </c>
      <c r="J10" s="13">
        <f>J12+J21+J24</f>
        <v>124971092</v>
      </c>
    </row>
    <row r="11" spans="1:10" x14ac:dyDescent="0.25">
      <c r="A11" s="10"/>
      <c r="B11" s="10"/>
      <c r="C11" s="10"/>
      <c r="D11" s="11"/>
      <c r="E11" s="11" t="s">
        <v>18</v>
      </c>
      <c r="F11" s="12"/>
      <c r="G11" s="14"/>
      <c r="H11" s="15"/>
      <c r="I11" s="16"/>
      <c r="J11" s="14"/>
    </row>
    <row r="12" spans="1:10" s="20" customFormat="1" ht="25.5" customHeight="1" x14ac:dyDescent="0.25">
      <c r="A12" s="17" t="s">
        <v>19</v>
      </c>
      <c r="B12" s="17"/>
      <c r="C12" s="17"/>
      <c r="D12" s="17" t="s">
        <v>20</v>
      </c>
      <c r="E12" s="12"/>
      <c r="F12" s="18"/>
      <c r="G12" s="19">
        <f>H12+I12</f>
        <v>124848692</v>
      </c>
      <c r="H12" s="19">
        <f>H13</f>
        <v>0</v>
      </c>
      <c r="I12" s="19">
        <f>I13</f>
        <v>124848692</v>
      </c>
      <c r="J12" s="19">
        <f>J13</f>
        <v>124848692</v>
      </c>
    </row>
    <row r="13" spans="1:10" s="20" customFormat="1" ht="26.25" customHeight="1" x14ac:dyDescent="0.25">
      <c r="A13" s="21" t="s">
        <v>21</v>
      </c>
      <c r="B13" s="21"/>
      <c r="C13" s="21"/>
      <c r="D13" s="17" t="s">
        <v>20</v>
      </c>
      <c r="E13" s="12"/>
      <c r="F13" s="18"/>
      <c r="G13" s="19">
        <f>H13+I13</f>
        <v>124848692</v>
      </c>
      <c r="H13" s="19">
        <f>SUM(H14:H20)</f>
        <v>0</v>
      </c>
      <c r="I13" s="19">
        <f>SUM(I14:I15,I17,I19:I20)</f>
        <v>124848692</v>
      </c>
      <c r="J13" s="19">
        <f>SUM(J14:J15,J17,J19:J20)</f>
        <v>124848692</v>
      </c>
    </row>
    <row r="14" spans="1:10" s="20" customFormat="1" ht="53.4" customHeight="1" x14ac:dyDescent="0.25">
      <c r="A14" s="22" t="s">
        <v>22</v>
      </c>
      <c r="B14" s="22" t="s">
        <v>23</v>
      </c>
      <c r="C14" s="22" t="s">
        <v>24</v>
      </c>
      <c r="D14" s="23" t="s">
        <v>25</v>
      </c>
      <c r="E14" s="12"/>
      <c r="F14" s="18"/>
      <c r="G14" s="14">
        <f t="shared" ref="G14:G20" si="0">H14+I14</f>
        <v>2100000</v>
      </c>
      <c r="H14" s="24">
        <v>0</v>
      </c>
      <c r="I14" s="24">
        <f>1500000+100000+500000</f>
        <v>2100000</v>
      </c>
      <c r="J14" s="24">
        <f>I14</f>
        <v>2100000</v>
      </c>
    </row>
    <row r="15" spans="1:10" s="20" customFormat="1" ht="39" customHeight="1" x14ac:dyDescent="0.25">
      <c r="A15" s="10" t="s">
        <v>26</v>
      </c>
      <c r="B15" s="10" t="s">
        <v>27</v>
      </c>
      <c r="C15" s="10" t="s">
        <v>28</v>
      </c>
      <c r="D15" s="25" t="s">
        <v>29</v>
      </c>
      <c r="E15" s="12"/>
      <c r="F15" s="18"/>
      <c r="G15" s="14">
        <f t="shared" si="0"/>
        <v>42186000</v>
      </c>
      <c r="H15" s="24">
        <v>0</v>
      </c>
      <c r="I15" s="24">
        <f>14000000+20000000+6342200+1680000+43752.33+120047.67</f>
        <v>42186000</v>
      </c>
      <c r="J15" s="24">
        <f>I15</f>
        <v>42186000</v>
      </c>
    </row>
    <row r="16" spans="1:10" s="20" customFormat="1" ht="25.95" customHeight="1" x14ac:dyDescent="0.25">
      <c r="A16" s="10"/>
      <c r="B16" s="10"/>
      <c r="C16" s="10"/>
      <c r="D16" s="26" t="s">
        <v>30</v>
      </c>
      <c r="E16" s="18"/>
      <c r="F16" s="18"/>
      <c r="G16" s="27">
        <f t="shared" si="0"/>
        <v>20000000</v>
      </c>
      <c r="H16" s="28">
        <v>0</v>
      </c>
      <c r="I16" s="28">
        <v>20000000</v>
      </c>
      <c r="J16" s="28">
        <f>I16</f>
        <v>20000000</v>
      </c>
    </row>
    <row r="17" spans="1:11" s="20" customFormat="1" ht="43.95" customHeight="1" x14ac:dyDescent="0.25">
      <c r="A17" s="10" t="s">
        <v>31</v>
      </c>
      <c r="B17" s="10" t="s">
        <v>32</v>
      </c>
      <c r="C17" s="10" t="s">
        <v>33</v>
      </c>
      <c r="D17" s="25" t="s">
        <v>34</v>
      </c>
      <c r="E17" s="12"/>
      <c r="F17" s="18"/>
      <c r="G17" s="14">
        <f t="shared" si="0"/>
        <v>52676000</v>
      </c>
      <c r="H17" s="24">
        <v>0</v>
      </c>
      <c r="I17" s="24">
        <f>676000+2000000+50000000</f>
        <v>52676000</v>
      </c>
      <c r="J17" s="24">
        <f t="shared" ref="J17" si="1">I17</f>
        <v>52676000</v>
      </c>
    </row>
    <row r="18" spans="1:11" s="20" customFormat="1" ht="27.6" customHeight="1" x14ac:dyDescent="0.25">
      <c r="A18" s="10"/>
      <c r="B18" s="10"/>
      <c r="C18" s="10"/>
      <c r="D18" s="26" t="s">
        <v>30</v>
      </c>
      <c r="E18" s="18"/>
      <c r="F18" s="18"/>
      <c r="G18" s="27">
        <f t="shared" si="0"/>
        <v>50000000</v>
      </c>
      <c r="H18" s="28">
        <v>0</v>
      </c>
      <c r="I18" s="28">
        <v>50000000</v>
      </c>
      <c r="J18" s="28">
        <f>I18</f>
        <v>50000000</v>
      </c>
    </row>
    <row r="19" spans="1:11" s="20" customFormat="1" ht="54" customHeight="1" x14ac:dyDescent="0.25">
      <c r="A19" s="10" t="s">
        <v>35</v>
      </c>
      <c r="B19" s="10" t="s">
        <v>36</v>
      </c>
      <c r="C19" s="10" t="s">
        <v>37</v>
      </c>
      <c r="D19" s="25" t="s">
        <v>38</v>
      </c>
      <c r="E19" s="12"/>
      <c r="F19" s="18"/>
      <c r="G19" s="14">
        <f t="shared" si="0"/>
        <v>27884492</v>
      </c>
      <c r="H19" s="24">
        <v>0</v>
      </c>
      <c r="I19" s="24">
        <f>26166022+102110+50000-3400000+232760+3733600+1000000</f>
        <v>27884492</v>
      </c>
      <c r="J19" s="24">
        <f>I19</f>
        <v>27884492</v>
      </c>
    </row>
    <row r="20" spans="1:11" s="20" customFormat="1" ht="54" customHeight="1" x14ac:dyDescent="0.25">
      <c r="A20" s="10" t="s">
        <v>39</v>
      </c>
      <c r="B20" s="10" t="s">
        <v>40</v>
      </c>
      <c r="C20" s="10" t="s">
        <v>41</v>
      </c>
      <c r="D20" s="25" t="s">
        <v>42</v>
      </c>
      <c r="E20" s="29"/>
      <c r="F20" s="30"/>
      <c r="G20" s="14">
        <f t="shared" si="0"/>
        <v>2200</v>
      </c>
      <c r="H20" s="15">
        <v>0</v>
      </c>
      <c r="I20" s="15">
        <f>95952.33-50000-43752.33</f>
        <v>2200</v>
      </c>
      <c r="J20" s="15">
        <f>I20</f>
        <v>2200</v>
      </c>
    </row>
    <row r="21" spans="1:11" ht="40.5" customHeight="1" x14ac:dyDescent="0.25">
      <c r="A21" s="21" t="s">
        <v>43</v>
      </c>
      <c r="B21" s="12"/>
      <c r="C21" s="12"/>
      <c r="D21" s="21" t="s">
        <v>44</v>
      </c>
      <c r="E21" s="11"/>
      <c r="F21" s="11"/>
      <c r="G21" s="14">
        <f>G22</f>
        <v>122400</v>
      </c>
      <c r="H21" s="14">
        <f>H22</f>
        <v>0</v>
      </c>
      <c r="I21" s="14">
        <f>I22</f>
        <v>122400</v>
      </c>
      <c r="J21" s="14">
        <f>J22</f>
        <v>122400</v>
      </c>
      <c r="K21" s="31"/>
    </row>
    <row r="22" spans="1:11" ht="46.5" customHeight="1" x14ac:dyDescent="0.25">
      <c r="A22" s="21" t="s">
        <v>45</v>
      </c>
      <c r="B22" s="21"/>
      <c r="C22" s="21"/>
      <c r="D22" s="21" t="s">
        <v>44</v>
      </c>
      <c r="E22" s="32"/>
      <c r="F22" s="12"/>
      <c r="G22" s="14">
        <f>H22+I22</f>
        <v>122400</v>
      </c>
      <c r="H22" s="14">
        <f>H23</f>
        <v>0</v>
      </c>
      <c r="I22" s="14">
        <f t="shared" ref="I22:J22" si="2">I23</f>
        <v>122400</v>
      </c>
      <c r="J22" s="14">
        <f t="shared" si="2"/>
        <v>122400</v>
      </c>
      <c r="K22" s="31"/>
    </row>
    <row r="23" spans="1:11" ht="51" customHeight="1" x14ac:dyDescent="0.25">
      <c r="A23" s="10" t="s">
        <v>46</v>
      </c>
      <c r="B23" s="10" t="s">
        <v>47</v>
      </c>
      <c r="C23" s="22" t="s">
        <v>48</v>
      </c>
      <c r="D23" s="33" t="s">
        <v>49</v>
      </c>
      <c r="E23" s="32"/>
      <c r="F23" s="11"/>
      <c r="G23" s="14">
        <f>H23+I23</f>
        <v>122400</v>
      </c>
      <c r="H23" s="15">
        <v>0</v>
      </c>
      <c r="I23" s="15">
        <f>1000000-877600</f>
        <v>122400</v>
      </c>
      <c r="J23" s="15">
        <f>I23</f>
        <v>122400</v>
      </c>
      <c r="K23" s="31"/>
    </row>
    <row r="24" spans="1:11" s="35" customFormat="1" ht="42.6" hidden="1" customHeight="1" x14ac:dyDescent="0.25">
      <c r="A24" s="21" t="s">
        <v>50</v>
      </c>
      <c r="B24" s="21"/>
      <c r="C24" s="21"/>
      <c r="D24" s="34" t="s">
        <v>51</v>
      </c>
      <c r="E24" s="12"/>
      <c r="F24" s="12"/>
      <c r="G24" s="14">
        <f>G25</f>
        <v>0</v>
      </c>
      <c r="H24" s="14">
        <f>H25</f>
        <v>0</v>
      </c>
      <c r="I24" s="14">
        <f>I25</f>
        <v>0</v>
      </c>
      <c r="J24" s="14">
        <f>J25</f>
        <v>0</v>
      </c>
    </row>
    <row r="25" spans="1:11" s="35" customFormat="1" ht="45" hidden="1" customHeight="1" x14ac:dyDescent="0.25">
      <c r="A25" s="21" t="s">
        <v>52</v>
      </c>
      <c r="B25" s="21"/>
      <c r="C25" s="21"/>
      <c r="D25" s="34" t="s">
        <v>51</v>
      </c>
      <c r="E25" s="12"/>
      <c r="F25" s="12"/>
      <c r="G25" s="14">
        <f>H25+I25</f>
        <v>0</v>
      </c>
      <c r="H25" s="14">
        <f>H26</f>
        <v>0</v>
      </c>
      <c r="I25" s="14">
        <f>I26</f>
        <v>0</v>
      </c>
      <c r="J25" s="14">
        <f>J26</f>
        <v>0</v>
      </c>
    </row>
    <row r="26" spans="1:11" ht="49.2" hidden="1" customHeight="1" x14ac:dyDescent="0.25">
      <c r="A26" s="22" t="s">
        <v>53</v>
      </c>
      <c r="B26" s="22" t="s">
        <v>54</v>
      </c>
      <c r="C26" s="22" t="s">
        <v>55</v>
      </c>
      <c r="D26" s="36" t="s">
        <v>56</v>
      </c>
      <c r="E26" s="12"/>
      <c r="F26" s="12"/>
      <c r="G26" s="14">
        <f>H26+I26</f>
        <v>0</v>
      </c>
      <c r="H26" s="15"/>
      <c r="I26" s="15"/>
      <c r="J26" s="15">
        <f>I26</f>
        <v>0</v>
      </c>
    </row>
    <row r="27" spans="1:11" s="20" customFormat="1" ht="104.4" customHeight="1" x14ac:dyDescent="0.3">
      <c r="A27" s="10"/>
      <c r="B27" s="10"/>
      <c r="C27" s="10"/>
      <c r="D27" s="26"/>
      <c r="E27" s="37" t="s">
        <v>57</v>
      </c>
      <c r="F27" s="12" t="s">
        <v>58</v>
      </c>
      <c r="G27" s="13">
        <f t="shared" ref="G27" si="3">H27+I27</f>
        <v>2374122</v>
      </c>
      <c r="H27" s="13">
        <f>H29</f>
        <v>2349122</v>
      </c>
      <c r="I27" s="13">
        <f>I29</f>
        <v>25000</v>
      </c>
      <c r="J27" s="13">
        <f>J29</f>
        <v>25000</v>
      </c>
    </row>
    <row r="28" spans="1:11" s="20" customFormat="1" ht="18" customHeight="1" x14ac:dyDescent="0.25">
      <c r="A28" s="10"/>
      <c r="B28" s="10"/>
      <c r="C28" s="10"/>
      <c r="D28" s="26"/>
      <c r="E28" s="11" t="s">
        <v>59</v>
      </c>
      <c r="F28" s="18"/>
      <c r="G28" s="14"/>
      <c r="H28" s="15"/>
      <c r="I28" s="38"/>
      <c r="J28" s="14"/>
    </row>
    <row r="29" spans="1:11" s="20" customFormat="1" ht="30" customHeight="1" x14ac:dyDescent="0.25">
      <c r="A29" s="12" t="s">
        <v>19</v>
      </c>
      <c r="B29" s="12"/>
      <c r="C29" s="12"/>
      <c r="D29" s="17" t="s">
        <v>20</v>
      </c>
      <c r="E29" s="12"/>
      <c r="F29" s="18"/>
      <c r="G29" s="14">
        <f>H29+I29</f>
        <v>2374122</v>
      </c>
      <c r="H29" s="14">
        <f t="shared" ref="H29:J30" si="4">H30</f>
        <v>2349122</v>
      </c>
      <c r="I29" s="14">
        <f t="shared" si="4"/>
        <v>25000</v>
      </c>
      <c r="J29" s="14">
        <f t="shared" si="4"/>
        <v>25000</v>
      </c>
    </row>
    <row r="30" spans="1:11" s="20" customFormat="1" ht="30" customHeight="1" x14ac:dyDescent="0.25">
      <c r="A30" s="21" t="s">
        <v>21</v>
      </c>
      <c r="B30" s="21"/>
      <c r="C30" s="21"/>
      <c r="D30" s="17" t="s">
        <v>20</v>
      </c>
      <c r="E30" s="12"/>
      <c r="F30" s="18"/>
      <c r="G30" s="14">
        <f>H30+I30</f>
        <v>2374122</v>
      </c>
      <c r="H30" s="14">
        <f>H31</f>
        <v>2349122</v>
      </c>
      <c r="I30" s="14">
        <f t="shared" si="4"/>
        <v>25000</v>
      </c>
      <c r="J30" s="14">
        <f t="shared" si="4"/>
        <v>25000</v>
      </c>
    </row>
    <row r="31" spans="1:11" s="20" customFormat="1" ht="57" customHeight="1" x14ac:dyDescent="0.25">
      <c r="A31" s="10" t="s">
        <v>22</v>
      </c>
      <c r="B31" s="10" t="s">
        <v>23</v>
      </c>
      <c r="C31" s="10" t="s">
        <v>24</v>
      </c>
      <c r="D31" s="25" t="s">
        <v>25</v>
      </c>
      <c r="E31" s="12"/>
      <c r="F31" s="18"/>
      <c r="G31" s="14">
        <f>H31+I31</f>
        <v>2374122</v>
      </c>
      <c r="H31" s="15">
        <f>2083580+64650+118752+82140</f>
        <v>2349122</v>
      </c>
      <c r="I31" s="15">
        <v>25000</v>
      </c>
      <c r="J31" s="15">
        <f>I31</f>
        <v>25000</v>
      </c>
    </row>
    <row r="32" spans="1:11" s="20" customFormat="1" ht="104.4" customHeight="1" x14ac:dyDescent="0.3">
      <c r="A32" s="10"/>
      <c r="B32" s="10"/>
      <c r="C32" s="10"/>
      <c r="D32" s="26"/>
      <c r="E32" s="37" t="s">
        <v>60</v>
      </c>
      <c r="F32" s="12" t="s">
        <v>61</v>
      </c>
      <c r="G32" s="13">
        <f t="shared" ref="G32" si="5">H32+I32</f>
        <v>234500</v>
      </c>
      <c r="H32" s="13">
        <f>H34</f>
        <v>234500</v>
      </c>
      <c r="I32" s="13">
        <f>I34</f>
        <v>0</v>
      </c>
      <c r="J32" s="13">
        <f>J34</f>
        <v>0</v>
      </c>
    </row>
    <row r="33" spans="1:10" s="20" customFormat="1" ht="18" customHeight="1" x14ac:dyDescent="0.25">
      <c r="A33" s="10"/>
      <c r="B33" s="10"/>
      <c r="C33" s="10"/>
      <c r="D33" s="26"/>
      <c r="E33" s="11" t="s">
        <v>59</v>
      </c>
      <c r="F33" s="18"/>
      <c r="G33" s="14"/>
      <c r="H33" s="15"/>
      <c r="I33" s="38"/>
      <c r="J33" s="14"/>
    </row>
    <row r="34" spans="1:10" s="20" customFormat="1" ht="30" customHeight="1" x14ac:dyDescent="0.25">
      <c r="A34" s="12" t="s">
        <v>19</v>
      </c>
      <c r="B34" s="12"/>
      <c r="C34" s="12"/>
      <c r="D34" s="17" t="s">
        <v>20</v>
      </c>
      <c r="E34" s="12"/>
      <c r="F34" s="18"/>
      <c r="G34" s="14">
        <f>H34+I34</f>
        <v>234500</v>
      </c>
      <c r="H34" s="14">
        <f t="shared" ref="H34:J35" si="6">H35</f>
        <v>234500</v>
      </c>
      <c r="I34" s="14">
        <f t="shared" si="6"/>
        <v>0</v>
      </c>
      <c r="J34" s="14">
        <f t="shared" si="6"/>
        <v>0</v>
      </c>
    </row>
    <row r="35" spans="1:10" s="20" customFormat="1" ht="30" customHeight="1" x14ac:dyDescent="0.25">
      <c r="A35" s="21" t="s">
        <v>21</v>
      </c>
      <c r="B35" s="21"/>
      <c r="C35" s="21"/>
      <c r="D35" s="17" t="s">
        <v>20</v>
      </c>
      <c r="E35" s="12"/>
      <c r="F35" s="18"/>
      <c r="G35" s="14">
        <f>H35+I35</f>
        <v>234500</v>
      </c>
      <c r="H35" s="14">
        <f>H36</f>
        <v>234500</v>
      </c>
      <c r="I35" s="14">
        <f t="shared" si="6"/>
        <v>0</v>
      </c>
      <c r="J35" s="14">
        <f t="shared" si="6"/>
        <v>0</v>
      </c>
    </row>
    <row r="36" spans="1:10" s="20" customFormat="1" ht="57" customHeight="1" x14ac:dyDescent="0.25">
      <c r="A36" s="10" t="s">
        <v>22</v>
      </c>
      <c r="B36" s="10" t="s">
        <v>23</v>
      </c>
      <c r="C36" s="10" t="s">
        <v>24</v>
      </c>
      <c r="D36" s="25" t="s">
        <v>25</v>
      </c>
      <c r="E36" s="12"/>
      <c r="F36" s="18"/>
      <c r="G36" s="14">
        <f>H36+I36</f>
        <v>234500</v>
      </c>
      <c r="H36" s="15">
        <v>234500</v>
      </c>
      <c r="I36" s="15">
        <v>0</v>
      </c>
      <c r="J36" s="15">
        <f>I36</f>
        <v>0</v>
      </c>
    </row>
    <row r="37" spans="1:10" ht="85.8" customHeight="1" x14ac:dyDescent="0.25">
      <c r="A37" s="10"/>
      <c r="B37" s="10"/>
      <c r="C37" s="10"/>
      <c r="D37" s="10"/>
      <c r="E37" s="12" t="s">
        <v>62</v>
      </c>
      <c r="F37" s="12" t="s">
        <v>63</v>
      </c>
      <c r="G37" s="13">
        <f>H37+I37</f>
        <v>5838540</v>
      </c>
      <c r="H37" s="13">
        <f>H39</f>
        <v>5838540</v>
      </c>
      <c r="I37" s="13">
        <f>I39</f>
        <v>0</v>
      </c>
      <c r="J37" s="13">
        <f>J39</f>
        <v>0</v>
      </c>
    </row>
    <row r="38" spans="1:10" ht="19.5" customHeight="1" x14ac:dyDescent="0.25">
      <c r="A38" s="10"/>
      <c r="B38" s="10"/>
      <c r="C38" s="10"/>
      <c r="D38" s="10"/>
      <c r="E38" s="11" t="s">
        <v>59</v>
      </c>
      <c r="F38" s="12"/>
      <c r="G38" s="14"/>
      <c r="H38" s="14"/>
      <c r="I38" s="14"/>
      <c r="J38" s="15"/>
    </row>
    <row r="39" spans="1:10" ht="27.75" customHeight="1" x14ac:dyDescent="0.25">
      <c r="A39" s="12" t="s">
        <v>19</v>
      </c>
      <c r="B39" s="12"/>
      <c r="C39" s="12"/>
      <c r="D39" s="17" t="s">
        <v>20</v>
      </c>
      <c r="E39" s="12"/>
      <c r="F39" s="12"/>
      <c r="G39" s="14">
        <f t="shared" ref="G39:G44" si="7">H39+I39</f>
        <v>5838540</v>
      </c>
      <c r="H39" s="14">
        <f>H40</f>
        <v>5838540</v>
      </c>
      <c r="I39" s="14">
        <f>I40</f>
        <v>0</v>
      </c>
      <c r="J39" s="14">
        <f>J40</f>
        <v>0</v>
      </c>
    </row>
    <row r="40" spans="1:10" ht="22.5" customHeight="1" x14ac:dyDescent="0.25">
      <c r="A40" s="21" t="s">
        <v>21</v>
      </c>
      <c r="B40" s="21"/>
      <c r="C40" s="21"/>
      <c r="D40" s="17" t="s">
        <v>20</v>
      </c>
      <c r="E40" s="12"/>
      <c r="F40" s="12"/>
      <c r="G40" s="14">
        <f t="shared" si="7"/>
        <v>5838540</v>
      </c>
      <c r="H40" s="14">
        <f>H41+H43+H42</f>
        <v>5838540</v>
      </c>
      <c r="I40" s="14">
        <f t="shared" ref="I40:J40" si="8">I41+I43+I42</f>
        <v>0</v>
      </c>
      <c r="J40" s="14">
        <f t="shared" si="8"/>
        <v>0</v>
      </c>
    </row>
    <row r="41" spans="1:10" ht="58.95" customHeight="1" x14ac:dyDescent="0.25">
      <c r="A41" s="10" t="s">
        <v>22</v>
      </c>
      <c r="B41" s="10" t="s">
        <v>23</v>
      </c>
      <c r="C41" s="10" t="s">
        <v>24</v>
      </c>
      <c r="D41" s="25" t="s">
        <v>25</v>
      </c>
      <c r="E41" s="12"/>
      <c r="F41" s="12"/>
      <c r="G41" s="14">
        <f t="shared" si="7"/>
        <v>2178032</v>
      </c>
      <c r="H41" s="15">
        <f>1791000+80000+370000+24000-86968</f>
        <v>2178032</v>
      </c>
      <c r="I41" s="15">
        <f>150000-131000-19000</f>
        <v>0</v>
      </c>
      <c r="J41" s="15">
        <f>I41</f>
        <v>0</v>
      </c>
    </row>
    <row r="42" spans="1:10" ht="42.6" customHeight="1" x14ac:dyDescent="0.25">
      <c r="A42" s="10" t="s">
        <v>64</v>
      </c>
      <c r="B42" s="10">
        <v>3242</v>
      </c>
      <c r="C42" s="10" t="s">
        <v>65</v>
      </c>
      <c r="D42" s="39" t="s">
        <v>66</v>
      </c>
      <c r="E42" s="12"/>
      <c r="F42" s="12"/>
      <c r="G42" s="14">
        <f t="shared" si="7"/>
        <v>30000</v>
      </c>
      <c r="H42" s="15">
        <v>30000</v>
      </c>
      <c r="I42" s="15">
        <v>0</v>
      </c>
      <c r="J42" s="15">
        <v>0</v>
      </c>
    </row>
    <row r="43" spans="1:10" s="20" customFormat="1" ht="27.75" customHeight="1" x14ac:dyDescent="0.25">
      <c r="A43" s="10" t="s">
        <v>67</v>
      </c>
      <c r="B43" s="10">
        <v>9770</v>
      </c>
      <c r="C43" s="10" t="s">
        <v>68</v>
      </c>
      <c r="D43" s="25" t="s">
        <v>69</v>
      </c>
      <c r="E43" s="12"/>
      <c r="F43" s="18"/>
      <c r="G43" s="14">
        <f t="shared" si="7"/>
        <v>3630508</v>
      </c>
      <c r="H43" s="15">
        <f>H44</f>
        <v>3630508</v>
      </c>
      <c r="I43" s="15">
        <v>0</v>
      </c>
      <c r="J43" s="15">
        <f>I43</f>
        <v>0</v>
      </c>
    </row>
    <row r="44" spans="1:10" s="20" customFormat="1" ht="55.8" customHeight="1" x14ac:dyDescent="0.25">
      <c r="A44" s="40"/>
      <c r="B44" s="40"/>
      <c r="C44" s="40"/>
      <c r="D44" s="26" t="s">
        <v>70</v>
      </c>
      <c r="E44" s="12"/>
      <c r="F44" s="18"/>
      <c r="G44" s="27">
        <f t="shared" si="7"/>
        <v>3630508</v>
      </c>
      <c r="H44" s="41">
        <f>3600000+30508</f>
        <v>3630508</v>
      </c>
      <c r="I44" s="15">
        <v>0</v>
      </c>
      <c r="J44" s="15">
        <f>I44</f>
        <v>0</v>
      </c>
    </row>
    <row r="45" spans="1:10" ht="69.75" customHeight="1" x14ac:dyDescent="0.25">
      <c r="A45" s="21"/>
      <c r="B45" s="21"/>
      <c r="C45" s="21"/>
      <c r="D45" s="42"/>
      <c r="E45" s="12" t="s">
        <v>71</v>
      </c>
      <c r="F45" s="12" t="s">
        <v>72</v>
      </c>
      <c r="G45" s="13">
        <f>H45+I45</f>
        <v>263796</v>
      </c>
      <c r="H45" s="13">
        <f>H47</f>
        <v>171196</v>
      </c>
      <c r="I45" s="13">
        <f>I47</f>
        <v>92600</v>
      </c>
      <c r="J45" s="13">
        <f>J47</f>
        <v>92600</v>
      </c>
    </row>
    <row r="46" spans="1:10" ht="18" customHeight="1" x14ac:dyDescent="0.25">
      <c r="A46" s="21"/>
      <c r="B46" s="21"/>
      <c r="C46" s="21"/>
      <c r="D46" s="42"/>
      <c r="E46" s="11" t="s">
        <v>59</v>
      </c>
      <c r="F46" s="12"/>
      <c r="G46" s="13"/>
      <c r="H46" s="41"/>
      <c r="I46" s="27"/>
      <c r="J46" s="27"/>
    </row>
    <row r="47" spans="1:10" s="43" customFormat="1" ht="25.95" customHeight="1" x14ac:dyDescent="0.25">
      <c r="A47" s="12" t="s">
        <v>19</v>
      </c>
      <c r="B47" s="12"/>
      <c r="C47" s="12"/>
      <c r="D47" s="17" t="s">
        <v>20</v>
      </c>
      <c r="E47" s="12"/>
      <c r="F47" s="18"/>
      <c r="G47" s="14">
        <f t="shared" ref="G47:G49" si="9">H47+I47</f>
        <v>263796</v>
      </c>
      <c r="H47" s="14">
        <f t="shared" ref="H47:J48" si="10">H48</f>
        <v>171196</v>
      </c>
      <c r="I47" s="14">
        <f t="shared" si="10"/>
        <v>92600</v>
      </c>
      <c r="J47" s="14">
        <f t="shared" si="10"/>
        <v>92600</v>
      </c>
    </row>
    <row r="48" spans="1:10" s="35" customFormat="1" ht="24.6" customHeight="1" x14ac:dyDescent="0.25">
      <c r="A48" s="21" t="s">
        <v>21</v>
      </c>
      <c r="B48" s="21"/>
      <c r="C48" s="21"/>
      <c r="D48" s="17" t="s">
        <v>20</v>
      </c>
      <c r="E48" s="12"/>
      <c r="F48" s="12"/>
      <c r="G48" s="14">
        <f t="shared" si="9"/>
        <v>263796</v>
      </c>
      <c r="H48" s="14">
        <f t="shared" si="10"/>
        <v>171196</v>
      </c>
      <c r="I48" s="14">
        <f t="shared" si="10"/>
        <v>92600</v>
      </c>
      <c r="J48" s="14">
        <f t="shared" si="10"/>
        <v>92600</v>
      </c>
    </row>
    <row r="49" spans="1:11" ht="61.95" customHeight="1" x14ac:dyDescent="0.25">
      <c r="A49" s="40" t="s">
        <v>22</v>
      </c>
      <c r="B49" s="10" t="s">
        <v>23</v>
      </c>
      <c r="C49" s="10" t="s">
        <v>24</v>
      </c>
      <c r="D49" s="25" t="s">
        <v>25</v>
      </c>
      <c r="E49" s="12"/>
      <c r="F49" s="12"/>
      <c r="G49" s="14">
        <f t="shared" si="9"/>
        <v>263796</v>
      </c>
      <c r="H49" s="15">
        <f>156500+9868+4828</f>
        <v>171196</v>
      </c>
      <c r="I49" s="15">
        <f>73600+19000</f>
        <v>92600</v>
      </c>
      <c r="J49" s="15">
        <f>I49</f>
        <v>92600</v>
      </c>
    </row>
    <row r="50" spans="1:11" ht="76.8" customHeight="1" x14ac:dyDescent="0.25">
      <c r="A50" s="10"/>
      <c r="B50" s="10"/>
      <c r="C50" s="10"/>
      <c r="D50" s="11"/>
      <c r="E50" s="12" t="s">
        <v>73</v>
      </c>
      <c r="F50" s="12" t="s">
        <v>74</v>
      </c>
      <c r="G50" s="13">
        <f>G52</f>
        <v>10573507</v>
      </c>
      <c r="H50" s="13">
        <f>H52</f>
        <v>10563307</v>
      </c>
      <c r="I50" s="13">
        <f>I52</f>
        <v>10200</v>
      </c>
      <c r="J50" s="13">
        <f>J52</f>
        <v>0</v>
      </c>
    </row>
    <row r="51" spans="1:11" x14ac:dyDescent="0.25">
      <c r="A51" s="10"/>
      <c r="B51" s="10"/>
      <c r="C51" s="10"/>
      <c r="D51" s="11"/>
      <c r="E51" s="11" t="s">
        <v>18</v>
      </c>
      <c r="F51" s="12"/>
      <c r="G51" s="14"/>
      <c r="H51" s="15"/>
      <c r="I51" s="16"/>
      <c r="J51" s="14"/>
    </row>
    <row r="52" spans="1:11" s="20" customFormat="1" ht="29.25" customHeight="1" x14ac:dyDescent="0.25">
      <c r="A52" s="17" t="s">
        <v>19</v>
      </c>
      <c r="B52" s="17"/>
      <c r="C52" s="17"/>
      <c r="D52" s="17" t="s">
        <v>20</v>
      </c>
      <c r="E52" s="12"/>
      <c r="F52" s="18"/>
      <c r="G52" s="19">
        <f>G53</f>
        <v>10573507</v>
      </c>
      <c r="H52" s="19">
        <f>H53</f>
        <v>10563307</v>
      </c>
      <c r="I52" s="19">
        <f>I53</f>
        <v>10200</v>
      </c>
      <c r="J52" s="19">
        <f>J53</f>
        <v>0</v>
      </c>
    </row>
    <row r="53" spans="1:11" s="20" customFormat="1" ht="28.5" customHeight="1" x14ac:dyDescent="0.25">
      <c r="A53" s="21" t="s">
        <v>21</v>
      </c>
      <c r="B53" s="21"/>
      <c r="C53" s="21"/>
      <c r="D53" s="17" t="s">
        <v>20</v>
      </c>
      <c r="E53" s="12"/>
      <c r="F53" s="18"/>
      <c r="G53" s="19">
        <f>SUM(G54:G58)</f>
        <v>10573507</v>
      </c>
      <c r="H53" s="19">
        <f>SUM(H54:H58)</f>
        <v>10563307</v>
      </c>
      <c r="I53" s="19">
        <f>SUM(I54:I58)</f>
        <v>10200</v>
      </c>
      <c r="J53" s="19">
        <f>SUM(J54:J58)</f>
        <v>0</v>
      </c>
    </row>
    <row r="54" spans="1:11" s="20" customFormat="1" ht="63" customHeight="1" x14ac:dyDescent="0.25">
      <c r="A54" s="10" t="s">
        <v>75</v>
      </c>
      <c r="B54" s="10" t="s">
        <v>76</v>
      </c>
      <c r="C54" s="10" t="s">
        <v>77</v>
      </c>
      <c r="D54" s="39" t="s">
        <v>78</v>
      </c>
      <c r="E54" s="12"/>
      <c r="F54" s="18"/>
      <c r="G54" s="19">
        <f t="shared" ref="G54:G58" si="11">H54</f>
        <v>750000</v>
      </c>
      <c r="H54" s="24">
        <f>600000+29000+71000+50000</f>
        <v>750000</v>
      </c>
      <c r="I54" s="24">
        <v>0</v>
      </c>
      <c r="J54" s="24">
        <f t="shared" ref="J54:J56" si="12">I54</f>
        <v>0</v>
      </c>
    </row>
    <row r="55" spans="1:11" s="20" customFormat="1" ht="47.25" customHeight="1" x14ac:dyDescent="0.25">
      <c r="A55" s="10" t="s">
        <v>79</v>
      </c>
      <c r="B55" s="10" t="s">
        <v>80</v>
      </c>
      <c r="C55" s="10" t="s">
        <v>77</v>
      </c>
      <c r="D55" s="39" t="s">
        <v>81</v>
      </c>
      <c r="E55" s="12"/>
      <c r="F55" s="18"/>
      <c r="G55" s="19">
        <f t="shared" si="11"/>
        <v>27690</v>
      </c>
      <c r="H55" s="24">
        <f>22282+5408</f>
        <v>27690</v>
      </c>
      <c r="I55" s="24">
        <v>0</v>
      </c>
      <c r="J55" s="24">
        <v>0</v>
      </c>
    </row>
    <row r="56" spans="1:11" s="20" customFormat="1" ht="100.2" customHeight="1" x14ac:dyDescent="0.25">
      <c r="A56" s="10" t="s">
        <v>82</v>
      </c>
      <c r="B56" s="10" t="s">
        <v>83</v>
      </c>
      <c r="C56" s="10" t="s">
        <v>84</v>
      </c>
      <c r="D56" s="39" t="s">
        <v>85</v>
      </c>
      <c r="E56" s="12"/>
      <c r="F56" s="18"/>
      <c r="G56" s="19">
        <f t="shared" si="11"/>
        <v>360300</v>
      </c>
      <c r="H56" s="24">
        <v>360300</v>
      </c>
      <c r="I56" s="24">
        <v>0</v>
      </c>
      <c r="J56" s="24">
        <f t="shared" si="12"/>
        <v>0</v>
      </c>
    </row>
    <row r="57" spans="1:11" s="20" customFormat="1" ht="109.2" customHeight="1" x14ac:dyDescent="0.25">
      <c r="A57" s="44" t="s">
        <v>86</v>
      </c>
      <c r="B57" s="44" t="s">
        <v>87</v>
      </c>
      <c r="C57" s="45" t="s">
        <v>88</v>
      </c>
      <c r="D57" s="33" t="s">
        <v>89</v>
      </c>
      <c r="E57" s="12"/>
      <c r="F57" s="18"/>
      <c r="G57" s="19">
        <f>H57+I57</f>
        <v>6662000</v>
      </c>
      <c r="H57" s="24">
        <f>6359800+52000+30000+10000+200000</f>
        <v>6651800</v>
      </c>
      <c r="I57" s="24">
        <v>10200</v>
      </c>
      <c r="J57" s="24">
        <v>0</v>
      </c>
    </row>
    <row r="58" spans="1:11" s="20" customFormat="1" ht="51" customHeight="1" x14ac:dyDescent="0.25">
      <c r="A58" s="10" t="s">
        <v>64</v>
      </c>
      <c r="B58" s="10">
        <v>3242</v>
      </c>
      <c r="C58" s="10" t="s">
        <v>65</v>
      </c>
      <c r="D58" s="39" t="s">
        <v>66</v>
      </c>
      <c r="E58" s="12"/>
      <c r="F58" s="18"/>
      <c r="G58" s="19">
        <f t="shared" si="11"/>
        <v>2773517</v>
      </c>
      <c r="H58" s="24">
        <f>1105500-365000-75000-40000-30000+250000+250000+250000+775862+100000+302155+100000+150000</f>
        <v>2773517</v>
      </c>
      <c r="I58" s="24">
        <v>0</v>
      </c>
      <c r="J58" s="24">
        <f>I58</f>
        <v>0</v>
      </c>
    </row>
    <row r="59" spans="1:11" s="20" customFormat="1" ht="127.2" customHeight="1" x14ac:dyDescent="0.25">
      <c r="A59" s="10"/>
      <c r="B59" s="10"/>
      <c r="C59" s="10"/>
      <c r="D59" s="39"/>
      <c r="E59" s="12" t="s">
        <v>90</v>
      </c>
      <c r="F59" s="12" t="s">
        <v>91</v>
      </c>
      <c r="G59" s="13">
        <f>G61</f>
        <v>1965000</v>
      </c>
      <c r="H59" s="13">
        <f>H61</f>
        <v>1965000</v>
      </c>
      <c r="I59" s="13">
        <f>I61</f>
        <v>0</v>
      </c>
      <c r="J59" s="13">
        <f>J61</f>
        <v>0</v>
      </c>
    </row>
    <row r="60" spans="1:11" s="20" customFormat="1" ht="22.5" customHeight="1" x14ac:dyDescent="0.25">
      <c r="A60" s="10"/>
      <c r="B60" s="10"/>
      <c r="C60" s="10"/>
      <c r="D60" s="39"/>
      <c r="E60" s="11" t="s">
        <v>18</v>
      </c>
      <c r="F60" s="18"/>
      <c r="G60" s="19"/>
      <c r="H60" s="24"/>
      <c r="I60" s="46"/>
      <c r="J60" s="46"/>
    </row>
    <row r="61" spans="1:11" s="20" customFormat="1" ht="29.25" customHeight="1" x14ac:dyDescent="0.25">
      <c r="A61" s="17" t="s">
        <v>19</v>
      </c>
      <c r="B61" s="17"/>
      <c r="C61" s="17"/>
      <c r="D61" s="17" t="s">
        <v>20</v>
      </c>
      <c r="E61" s="12"/>
      <c r="F61" s="18"/>
      <c r="G61" s="19">
        <f t="shared" ref="G61:J61" si="13">G62</f>
        <v>1965000</v>
      </c>
      <c r="H61" s="19">
        <f t="shared" si="13"/>
        <v>1965000</v>
      </c>
      <c r="I61" s="19">
        <f t="shared" si="13"/>
        <v>0</v>
      </c>
      <c r="J61" s="19">
        <f t="shared" si="13"/>
        <v>0</v>
      </c>
    </row>
    <row r="62" spans="1:11" s="20" customFormat="1" ht="28.5" customHeight="1" x14ac:dyDescent="0.25">
      <c r="A62" s="21" t="s">
        <v>21</v>
      </c>
      <c r="B62" s="21"/>
      <c r="C62" s="21"/>
      <c r="D62" s="17" t="s">
        <v>20</v>
      </c>
      <c r="E62" s="12"/>
      <c r="F62" s="18"/>
      <c r="G62" s="19">
        <f>G63+G64</f>
        <v>1965000</v>
      </c>
      <c r="H62" s="19">
        <f>H64+H63</f>
        <v>1965000</v>
      </c>
      <c r="I62" s="19">
        <f t="shared" ref="I62:K62" si="14">I64+I63</f>
        <v>0</v>
      </c>
      <c r="J62" s="19">
        <f t="shared" si="14"/>
        <v>0</v>
      </c>
      <c r="K62" s="19">
        <f t="shared" si="14"/>
        <v>0</v>
      </c>
    </row>
    <row r="63" spans="1:11" s="20" customFormat="1" ht="47.4" customHeight="1" x14ac:dyDescent="0.25">
      <c r="A63" s="10" t="s">
        <v>92</v>
      </c>
      <c r="B63" s="10" t="s">
        <v>93</v>
      </c>
      <c r="C63" s="10" t="s">
        <v>94</v>
      </c>
      <c r="D63" s="33" t="s">
        <v>95</v>
      </c>
      <c r="E63" s="11"/>
      <c r="F63" s="47"/>
      <c r="G63" s="19">
        <f t="shared" ref="G63" si="15">H63</f>
        <v>200000</v>
      </c>
      <c r="H63" s="24">
        <f>40000+160000</f>
        <v>200000</v>
      </c>
      <c r="I63" s="24">
        <v>0</v>
      </c>
      <c r="J63" s="24">
        <f>I63</f>
        <v>0</v>
      </c>
    </row>
    <row r="64" spans="1:11" s="20" customFormat="1" ht="49.2" customHeight="1" x14ac:dyDescent="0.25">
      <c r="A64" s="10" t="s">
        <v>64</v>
      </c>
      <c r="B64" s="10">
        <v>3242</v>
      </c>
      <c r="C64" s="10" t="s">
        <v>65</v>
      </c>
      <c r="D64" s="39" t="s">
        <v>66</v>
      </c>
      <c r="E64" s="11"/>
      <c r="F64" s="47"/>
      <c r="G64" s="19">
        <f>H64</f>
        <v>1765000</v>
      </c>
      <c r="H64" s="24">
        <f>365000+250000+250000+250000+100000+150000+50000+200000+150000</f>
        <v>1765000</v>
      </c>
      <c r="I64" s="24">
        <v>0</v>
      </c>
      <c r="J64" s="24">
        <v>0</v>
      </c>
    </row>
    <row r="65" spans="1:10" s="20" customFormat="1" ht="108" customHeight="1" x14ac:dyDescent="0.25">
      <c r="A65" s="10"/>
      <c r="B65" s="10"/>
      <c r="C65" s="10"/>
      <c r="D65" s="39"/>
      <c r="E65" s="12" t="s">
        <v>96</v>
      </c>
      <c r="F65" s="12" t="s">
        <v>97</v>
      </c>
      <c r="G65" s="13">
        <f>G67</f>
        <v>46000</v>
      </c>
      <c r="H65" s="13">
        <f>H67</f>
        <v>46000</v>
      </c>
      <c r="I65" s="13">
        <f>I67</f>
        <v>0</v>
      </c>
      <c r="J65" s="13">
        <f>J67</f>
        <v>0</v>
      </c>
    </row>
    <row r="66" spans="1:10" s="20" customFormat="1" ht="22.5" customHeight="1" x14ac:dyDescent="0.25">
      <c r="A66" s="10"/>
      <c r="B66" s="10"/>
      <c r="C66" s="10"/>
      <c r="D66" s="39"/>
      <c r="E66" s="11" t="s">
        <v>18</v>
      </c>
      <c r="F66" s="18"/>
      <c r="G66" s="19"/>
      <c r="H66" s="24"/>
      <c r="I66" s="46"/>
      <c r="J66" s="46"/>
    </row>
    <row r="67" spans="1:10" s="20" customFormat="1" ht="29.25" customHeight="1" x14ac:dyDescent="0.25">
      <c r="A67" s="17" t="s">
        <v>19</v>
      </c>
      <c r="B67" s="17"/>
      <c r="C67" s="17"/>
      <c r="D67" s="17" t="s">
        <v>20</v>
      </c>
      <c r="E67" s="12"/>
      <c r="F67" s="18"/>
      <c r="G67" s="19">
        <f t="shared" ref="G67:J68" si="16">G68</f>
        <v>46000</v>
      </c>
      <c r="H67" s="19">
        <f t="shared" si="16"/>
        <v>46000</v>
      </c>
      <c r="I67" s="19">
        <f t="shared" si="16"/>
        <v>0</v>
      </c>
      <c r="J67" s="19">
        <f t="shared" si="16"/>
        <v>0</v>
      </c>
    </row>
    <row r="68" spans="1:10" s="20" customFormat="1" ht="28.5" customHeight="1" x14ac:dyDescent="0.25">
      <c r="A68" s="21" t="s">
        <v>21</v>
      </c>
      <c r="B68" s="21"/>
      <c r="C68" s="21"/>
      <c r="D68" s="17" t="s">
        <v>20</v>
      </c>
      <c r="E68" s="12"/>
      <c r="F68" s="18"/>
      <c r="G68" s="19">
        <f t="shared" si="16"/>
        <v>46000</v>
      </c>
      <c r="H68" s="19">
        <f t="shared" si="16"/>
        <v>46000</v>
      </c>
      <c r="I68" s="19">
        <f t="shared" si="16"/>
        <v>0</v>
      </c>
      <c r="J68" s="19">
        <f t="shared" si="16"/>
        <v>0</v>
      </c>
    </row>
    <row r="69" spans="1:10" s="20" customFormat="1" ht="49.2" customHeight="1" x14ac:dyDescent="0.25">
      <c r="A69" s="10" t="s">
        <v>64</v>
      </c>
      <c r="B69" s="10">
        <v>3242</v>
      </c>
      <c r="C69" s="10" t="s">
        <v>65</v>
      </c>
      <c r="D69" s="39" t="s">
        <v>66</v>
      </c>
      <c r="E69" s="11"/>
      <c r="F69" s="47"/>
      <c r="G69" s="19">
        <f>H69</f>
        <v>46000</v>
      </c>
      <c r="H69" s="24">
        <f>75000-29000</f>
        <v>46000</v>
      </c>
      <c r="I69" s="24">
        <v>0</v>
      </c>
      <c r="J69" s="24">
        <v>0</v>
      </c>
    </row>
    <row r="70" spans="1:10" s="20" customFormat="1" ht="74.400000000000006" customHeight="1" x14ac:dyDescent="0.25">
      <c r="A70" s="10"/>
      <c r="B70" s="10"/>
      <c r="C70" s="10"/>
      <c r="D70" s="48"/>
      <c r="E70" s="12" t="s">
        <v>98</v>
      </c>
      <c r="F70" s="12" t="s">
        <v>99</v>
      </c>
      <c r="G70" s="13">
        <f>H70+I70</f>
        <v>40000</v>
      </c>
      <c r="H70" s="13">
        <f>H72</f>
        <v>40000</v>
      </c>
      <c r="I70" s="13">
        <f>I72</f>
        <v>0</v>
      </c>
      <c r="J70" s="13">
        <f>J72</f>
        <v>0</v>
      </c>
    </row>
    <row r="71" spans="1:10" s="20" customFormat="1" x14ac:dyDescent="0.25">
      <c r="A71" s="10"/>
      <c r="B71" s="10"/>
      <c r="C71" s="10"/>
      <c r="D71" s="48"/>
      <c r="E71" s="11" t="s">
        <v>59</v>
      </c>
      <c r="F71" s="18"/>
      <c r="G71" s="27"/>
      <c r="H71" s="41"/>
      <c r="I71" s="41"/>
      <c r="J71" s="41"/>
    </row>
    <row r="72" spans="1:10" s="20" customFormat="1" ht="25.5" customHeight="1" x14ac:dyDescent="0.25">
      <c r="A72" s="12" t="s">
        <v>19</v>
      </c>
      <c r="B72" s="12"/>
      <c r="C72" s="12"/>
      <c r="D72" s="17" t="s">
        <v>20</v>
      </c>
      <c r="E72" s="29"/>
      <c r="F72" s="30"/>
      <c r="G72" s="14">
        <f>H72+I72</f>
        <v>40000</v>
      </c>
      <c r="H72" s="14">
        <f t="shared" ref="H72:J73" si="17">H73</f>
        <v>40000</v>
      </c>
      <c r="I72" s="14">
        <f t="shared" si="17"/>
        <v>0</v>
      </c>
      <c r="J72" s="14">
        <f t="shared" si="17"/>
        <v>0</v>
      </c>
    </row>
    <row r="73" spans="1:10" s="20" customFormat="1" ht="25.5" customHeight="1" x14ac:dyDescent="0.25">
      <c r="A73" s="21" t="s">
        <v>21</v>
      </c>
      <c r="B73" s="21"/>
      <c r="C73" s="21"/>
      <c r="D73" s="17" t="s">
        <v>20</v>
      </c>
      <c r="E73" s="12"/>
      <c r="F73" s="18"/>
      <c r="G73" s="14">
        <f>H73+I73</f>
        <v>40000</v>
      </c>
      <c r="H73" s="14">
        <f t="shared" si="17"/>
        <v>40000</v>
      </c>
      <c r="I73" s="14">
        <f t="shared" si="17"/>
        <v>0</v>
      </c>
      <c r="J73" s="14">
        <f t="shared" si="17"/>
        <v>0</v>
      </c>
    </row>
    <row r="74" spans="1:10" s="20" customFormat="1" ht="50.4" customHeight="1" x14ac:dyDescent="0.25">
      <c r="A74" s="10" t="s">
        <v>64</v>
      </c>
      <c r="B74" s="10">
        <v>3242</v>
      </c>
      <c r="C74" s="10" t="s">
        <v>65</v>
      </c>
      <c r="D74" s="49" t="s">
        <v>66</v>
      </c>
      <c r="E74" s="12"/>
      <c r="F74" s="18"/>
      <c r="G74" s="14">
        <f>H74+I74</f>
        <v>40000</v>
      </c>
      <c r="H74" s="15">
        <f>20000+20000</f>
        <v>40000</v>
      </c>
      <c r="I74" s="15">
        <v>0</v>
      </c>
      <c r="J74" s="41">
        <f>I74</f>
        <v>0</v>
      </c>
    </row>
    <row r="75" spans="1:10" s="20" customFormat="1" ht="67.5" customHeight="1" x14ac:dyDescent="0.25">
      <c r="A75" s="10"/>
      <c r="B75" s="10"/>
      <c r="C75" s="10"/>
      <c r="D75" s="48"/>
      <c r="E75" s="12" t="s">
        <v>100</v>
      </c>
      <c r="F75" s="12" t="s">
        <v>101</v>
      </c>
      <c r="G75" s="13">
        <f>H75+I75</f>
        <v>5000</v>
      </c>
      <c r="H75" s="13">
        <f>H77</f>
        <v>5000</v>
      </c>
      <c r="I75" s="13">
        <f>I77</f>
        <v>0</v>
      </c>
      <c r="J75" s="13">
        <f>J77</f>
        <v>0</v>
      </c>
    </row>
    <row r="76" spans="1:10" s="20" customFormat="1" x14ac:dyDescent="0.25">
      <c r="A76" s="10"/>
      <c r="B76" s="10"/>
      <c r="C76" s="10"/>
      <c r="D76" s="48"/>
      <c r="E76" s="11" t="s">
        <v>59</v>
      </c>
      <c r="F76" s="18"/>
      <c r="G76" s="27"/>
      <c r="H76" s="41"/>
      <c r="I76" s="41"/>
      <c r="J76" s="41"/>
    </row>
    <row r="77" spans="1:10" s="20" customFormat="1" ht="25.5" customHeight="1" x14ac:dyDescent="0.25">
      <c r="A77" s="12" t="s">
        <v>19</v>
      </c>
      <c r="B77" s="12"/>
      <c r="C77" s="12"/>
      <c r="D77" s="17" t="s">
        <v>20</v>
      </c>
      <c r="E77" s="29"/>
      <c r="F77" s="30"/>
      <c r="G77" s="14">
        <f>H77+I77</f>
        <v>5000</v>
      </c>
      <c r="H77" s="14">
        <f t="shared" ref="H77:J78" si="18">H78</f>
        <v>5000</v>
      </c>
      <c r="I77" s="14">
        <f t="shared" si="18"/>
        <v>0</v>
      </c>
      <c r="J77" s="14">
        <f t="shared" si="18"/>
        <v>0</v>
      </c>
    </row>
    <row r="78" spans="1:10" s="20" customFormat="1" ht="25.5" customHeight="1" x14ac:dyDescent="0.25">
      <c r="A78" s="21" t="s">
        <v>21</v>
      </c>
      <c r="B78" s="21"/>
      <c r="C78" s="21"/>
      <c r="D78" s="17" t="s">
        <v>20</v>
      </c>
      <c r="E78" s="12"/>
      <c r="F78" s="18"/>
      <c r="G78" s="14">
        <f>H78+I78</f>
        <v>5000</v>
      </c>
      <c r="H78" s="14">
        <f t="shared" si="18"/>
        <v>5000</v>
      </c>
      <c r="I78" s="14">
        <f t="shared" si="18"/>
        <v>0</v>
      </c>
      <c r="J78" s="14">
        <f t="shared" si="18"/>
        <v>0</v>
      </c>
    </row>
    <row r="79" spans="1:10" s="20" customFormat="1" ht="107.4" customHeight="1" x14ac:dyDescent="0.25">
      <c r="A79" s="44" t="s">
        <v>86</v>
      </c>
      <c r="B79" s="44" t="s">
        <v>87</v>
      </c>
      <c r="C79" s="45" t="s">
        <v>88</v>
      </c>
      <c r="D79" s="33" t="s">
        <v>89</v>
      </c>
      <c r="E79" s="12"/>
      <c r="F79" s="18"/>
      <c r="G79" s="14">
        <f>H79+I79</f>
        <v>5000</v>
      </c>
      <c r="H79" s="15">
        <v>5000</v>
      </c>
      <c r="I79" s="15">
        <v>0</v>
      </c>
      <c r="J79" s="41">
        <f>I79</f>
        <v>0</v>
      </c>
    </row>
    <row r="80" spans="1:10" s="20" customFormat="1" ht="90" customHeight="1" x14ac:dyDescent="0.25">
      <c r="A80" s="22"/>
      <c r="B80" s="22"/>
      <c r="C80" s="10"/>
      <c r="D80" s="50"/>
      <c r="E80" s="12" t="s">
        <v>102</v>
      </c>
      <c r="F80" s="12" t="s">
        <v>103</v>
      </c>
      <c r="G80" s="13">
        <f>H80+I80</f>
        <v>27839484.829999998</v>
      </c>
      <c r="H80" s="51">
        <f>H82</f>
        <v>27502430</v>
      </c>
      <c r="I80" s="51">
        <f>I82</f>
        <v>337054.82999999996</v>
      </c>
      <c r="J80" s="51">
        <f>J82</f>
        <v>50000</v>
      </c>
    </row>
    <row r="81" spans="1:12" ht="19.5" customHeight="1" x14ac:dyDescent="0.25">
      <c r="A81" s="10"/>
      <c r="B81" s="10"/>
      <c r="C81" s="10"/>
      <c r="D81" s="10"/>
      <c r="E81" s="12" t="s">
        <v>59</v>
      </c>
      <c r="F81" s="12"/>
      <c r="G81" s="14"/>
      <c r="H81" s="14"/>
      <c r="I81" s="14"/>
      <c r="J81" s="14"/>
    </row>
    <row r="82" spans="1:12" s="35" customFormat="1" ht="27.75" customHeight="1" x14ac:dyDescent="0.25">
      <c r="A82" s="12" t="s">
        <v>19</v>
      </c>
      <c r="B82" s="12"/>
      <c r="C82" s="12"/>
      <c r="D82" s="17" t="s">
        <v>20</v>
      </c>
      <c r="E82" s="12"/>
      <c r="F82" s="12"/>
      <c r="G82" s="14">
        <f>H82+I82</f>
        <v>27839484.829999998</v>
      </c>
      <c r="H82" s="14">
        <f>H83</f>
        <v>27502430</v>
      </c>
      <c r="I82" s="14">
        <f>I83</f>
        <v>337054.82999999996</v>
      </c>
      <c r="J82" s="14">
        <f>J83</f>
        <v>50000</v>
      </c>
    </row>
    <row r="83" spans="1:12" ht="23.25" customHeight="1" x14ac:dyDescent="0.25">
      <c r="A83" s="21" t="s">
        <v>21</v>
      </c>
      <c r="B83" s="21"/>
      <c r="C83" s="21"/>
      <c r="D83" s="17" t="s">
        <v>20</v>
      </c>
      <c r="E83" s="12"/>
      <c r="F83" s="12"/>
      <c r="G83" s="14">
        <f>H83+I83</f>
        <v>27839484.829999998</v>
      </c>
      <c r="H83" s="14">
        <f>SUM(H84:H87)</f>
        <v>27502430</v>
      </c>
      <c r="I83" s="14">
        <f>SUM(I84:I87)</f>
        <v>337054.82999999996</v>
      </c>
      <c r="J83" s="14">
        <f>SUM(J84:J87)</f>
        <v>50000</v>
      </c>
    </row>
    <row r="84" spans="1:12" ht="41.4" customHeight="1" x14ac:dyDescent="0.25">
      <c r="A84" s="10" t="s">
        <v>104</v>
      </c>
      <c r="B84" s="10" t="s">
        <v>105</v>
      </c>
      <c r="C84" s="10" t="s">
        <v>28</v>
      </c>
      <c r="D84" s="49" t="s">
        <v>106</v>
      </c>
      <c r="E84" s="12"/>
      <c r="F84" s="12"/>
      <c r="G84" s="14">
        <f>H84+I84</f>
        <v>2000000</v>
      </c>
      <c r="H84" s="15">
        <f>2000000-260000+260000</f>
        <v>2000000</v>
      </c>
      <c r="I84" s="15">
        <v>0</v>
      </c>
      <c r="J84" s="14">
        <f>I84</f>
        <v>0</v>
      </c>
    </row>
    <row r="85" spans="1:12" ht="46.5" customHeight="1" x14ac:dyDescent="0.25">
      <c r="A85" s="10" t="s">
        <v>26</v>
      </c>
      <c r="B85" s="10" t="s">
        <v>27</v>
      </c>
      <c r="C85" s="10" t="s">
        <v>28</v>
      </c>
      <c r="D85" s="49" t="s">
        <v>29</v>
      </c>
      <c r="E85" s="12"/>
      <c r="F85" s="12"/>
      <c r="G85" s="14">
        <f>H85+I85</f>
        <v>10200000</v>
      </c>
      <c r="H85" s="15">
        <f>8100000+100000+2000000</f>
        <v>10200000</v>
      </c>
      <c r="I85" s="15">
        <v>0</v>
      </c>
      <c r="J85" s="15">
        <f>I85</f>
        <v>0</v>
      </c>
    </row>
    <row r="86" spans="1:12" s="20" customFormat="1" ht="29.25" customHeight="1" x14ac:dyDescent="0.25">
      <c r="A86" s="10" t="s">
        <v>107</v>
      </c>
      <c r="B86" s="10" t="s">
        <v>108</v>
      </c>
      <c r="C86" s="10" t="s">
        <v>28</v>
      </c>
      <c r="D86" s="25" t="s">
        <v>109</v>
      </c>
      <c r="E86" s="12"/>
      <c r="F86" s="18"/>
      <c r="G86" s="14">
        <f>H86+I86</f>
        <v>15352430</v>
      </c>
      <c r="H86" s="15">
        <f>9935430+50000+370000+50000+2100000+3400000+20000-600000+50000-73000</f>
        <v>15302430</v>
      </c>
      <c r="I86" s="15">
        <v>50000</v>
      </c>
      <c r="J86" s="15">
        <f>I86</f>
        <v>50000</v>
      </c>
      <c r="L86" s="52"/>
    </row>
    <row r="87" spans="1:12" s="20" customFormat="1" ht="31.5" customHeight="1" x14ac:dyDescent="0.25">
      <c r="A87" s="10" t="s">
        <v>110</v>
      </c>
      <c r="B87" s="10" t="s">
        <v>111</v>
      </c>
      <c r="C87" s="10" t="s">
        <v>112</v>
      </c>
      <c r="D87" s="25" t="s">
        <v>113</v>
      </c>
      <c r="E87" s="29"/>
      <c r="F87" s="30"/>
      <c r="G87" s="14">
        <f t="shared" ref="G87" si="19">H87+I87</f>
        <v>287054.82999999996</v>
      </c>
      <c r="H87" s="15">
        <v>0</v>
      </c>
      <c r="I87" s="15">
        <f>51500+235554.83</f>
        <v>287054.82999999996</v>
      </c>
      <c r="J87" s="15">
        <v>0</v>
      </c>
    </row>
    <row r="88" spans="1:12" s="20" customFormat="1" ht="161.4" customHeight="1" x14ac:dyDescent="0.25">
      <c r="A88" s="22"/>
      <c r="B88" s="22"/>
      <c r="C88" s="10"/>
      <c r="D88" s="50"/>
      <c r="E88" s="12" t="s">
        <v>114</v>
      </c>
      <c r="F88" s="12" t="s">
        <v>115</v>
      </c>
      <c r="G88" s="13">
        <f>G90</f>
        <v>14288606.630000001</v>
      </c>
      <c r="H88" s="13">
        <f t="shared" ref="H88:J88" si="20">H90</f>
        <v>14288606.630000001</v>
      </c>
      <c r="I88" s="13">
        <f t="shared" si="20"/>
        <v>0</v>
      </c>
      <c r="J88" s="13">
        <f t="shared" si="20"/>
        <v>0</v>
      </c>
    </row>
    <row r="89" spans="1:12" s="20" customFormat="1" ht="21" customHeight="1" x14ac:dyDescent="0.25">
      <c r="A89" s="10"/>
      <c r="B89" s="10"/>
      <c r="C89" s="10"/>
      <c r="D89" s="10"/>
      <c r="E89" s="12" t="s">
        <v>59</v>
      </c>
      <c r="F89" s="12"/>
      <c r="G89" s="14"/>
      <c r="H89" s="15"/>
      <c r="I89" s="15"/>
      <c r="J89" s="15"/>
    </row>
    <row r="90" spans="1:12" s="20" customFormat="1" ht="31.5" customHeight="1" x14ac:dyDescent="0.25">
      <c r="A90" s="12" t="s">
        <v>19</v>
      </c>
      <c r="B90" s="12"/>
      <c r="C90" s="12"/>
      <c r="D90" s="17" t="s">
        <v>20</v>
      </c>
      <c r="E90" s="12"/>
      <c r="F90" s="12"/>
      <c r="G90" s="14">
        <f>SUM(H90:I90)</f>
        <v>14288606.630000001</v>
      </c>
      <c r="H90" s="14">
        <f>H91</f>
        <v>14288606.630000001</v>
      </c>
      <c r="I90" s="14">
        <f t="shared" ref="I90:J91" si="21">I91</f>
        <v>0</v>
      </c>
      <c r="J90" s="14">
        <f t="shared" si="21"/>
        <v>0</v>
      </c>
    </row>
    <row r="91" spans="1:12" s="20" customFormat="1" ht="31.5" customHeight="1" x14ac:dyDescent="0.25">
      <c r="A91" s="21" t="s">
        <v>21</v>
      </c>
      <c r="B91" s="21"/>
      <c r="C91" s="21"/>
      <c r="D91" s="17" t="s">
        <v>20</v>
      </c>
      <c r="E91" s="12"/>
      <c r="F91" s="12"/>
      <c r="G91" s="14">
        <f>SUM(H91:I91)</f>
        <v>14288606.630000001</v>
      </c>
      <c r="H91" s="14">
        <f>H92</f>
        <v>14288606.630000001</v>
      </c>
      <c r="I91" s="14">
        <f t="shared" si="21"/>
        <v>0</v>
      </c>
      <c r="J91" s="14">
        <f t="shared" si="21"/>
        <v>0</v>
      </c>
    </row>
    <row r="92" spans="1:12" s="20" customFormat="1" ht="153" customHeight="1" x14ac:dyDescent="0.25">
      <c r="A92" s="10" t="s">
        <v>116</v>
      </c>
      <c r="B92" s="10" t="s">
        <v>117</v>
      </c>
      <c r="C92" s="10" t="s">
        <v>33</v>
      </c>
      <c r="D92" s="25" t="s">
        <v>118</v>
      </c>
      <c r="E92" s="29"/>
      <c r="F92" s="30"/>
      <c r="G92" s="14">
        <f t="shared" ref="G92" si="22">H92+I92</f>
        <v>14288606.630000001</v>
      </c>
      <c r="H92" s="15">
        <f>15000000-711393.37-500000+600000-100000</f>
        <v>14288606.630000001</v>
      </c>
      <c r="I92" s="15">
        <v>0</v>
      </c>
      <c r="J92" s="15">
        <v>0</v>
      </c>
    </row>
    <row r="93" spans="1:12" s="20" customFormat="1" ht="79.95" customHeight="1" x14ac:dyDescent="0.25">
      <c r="A93" s="22"/>
      <c r="B93" s="22"/>
      <c r="C93" s="10"/>
      <c r="D93" s="50"/>
      <c r="E93" s="12" t="s">
        <v>119</v>
      </c>
      <c r="F93" s="12" t="s">
        <v>120</v>
      </c>
      <c r="G93" s="13">
        <f>G95</f>
        <v>346856</v>
      </c>
      <c r="H93" s="13">
        <f t="shared" ref="H93:J93" si="23">H95</f>
        <v>228940</v>
      </c>
      <c r="I93" s="13">
        <f t="shared" si="23"/>
        <v>117916</v>
      </c>
      <c r="J93" s="13">
        <f t="shared" si="23"/>
        <v>0</v>
      </c>
    </row>
    <row r="94" spans="1:12" s="20" customFormat="1" ht="21" customHeight="1" x14ac:dyDescent="0.25">
      <c r="A94" s="10"/>
      <c r="B94" s="10"/>
      <c r="C94" s="10"/>
      <c r="D94" s="10"/>
      <c r="E94" s="12" t="s">
        <v>59</v>
      </c>
      <c r="F94" s="12"/>
      <c r="G94" s="14"/>
      <c r="H94" s="15"/>
      <c r="I94" s="15"/>
      <c r="J94" s="15"/>
    </row>
    <row r="95" spans="1:12" s="20" customFormat="1" ht="31.5" customHeight="1" x14ac:dyDescent="0.25">
      <c r="A95" s="12" t="s">
        <v>19</v>
      </c>
      <c r="B95" s="12"/>
      <c r="C95" s="12"/>
      <c r="D95" s="17" t="s">
        <v>20</v>
      </c>
      <c r="E95" s="12"/>
      <c r="F95" s="12"/>
      <c r="G95" s="13">
        <f>SUM(H95:I95)</f>
        <v>346856</v>
      </c>
      <c r="H95" s="13">
        <f>H96</f>
        <v>228940</v>
      </c>
      <c r="I95" s="13">
        <f t="shared" ref="I95:J96" si="24">I96</f>
        <v>117916</v>
      </c>
      <c r="J95" s="13">
        <f t="shared" si="24"/>
        <v>0</v>
      </c>
    </row>
    <row r="96" spans="1:12" s="20" customFormat="1" ht="31.5" customHeight="1" x14ac:dyDescent="0.25">
      <c r="A96" s="21" t="s">
        <v>21</v>
      </c>
      <c r="B96" s="21"/>
      <c r="C96" s="21"/>
      <c r="D96" s="17" t="s">
        <v>20</v>
      </c>
      <c r="E96" s="12"/>
      <c r="F96" s="12"/>
      <c r="G96" s="13">
        <f>SUM(H96:I96)</f>
        <v>346856</v>
      </c>
      <c r="H96" s="13">
        <f>H97</f>
        <v>228940</v>
      </c>
      <c r="I96" s="13">
        <f t="shared" si="24"/>
        <v>117916</v>
      </c>
      <c r="J96" s="13">
        <f t="shared" si="24"/>
        <v>0</v>
      </c>
    </row>
    <row r="97" spans="1:10" s="20" customFormat="1" ht="41.4" customHeight="1" x14ac:dyDescent="0.25">
      <c r="A97" s="10" t="s">
        <v>121</v>
      </c>
      <c r="B97" s="10" t="s">
        <v>122</v>
      </c>
      <c r="C97" s="10" t="s">
        <v>123</v>
      </c>
      <c r="D97" s="25" t="s">
        <v>124</v>
      </c>
      <c r="E97" s="29"/>
      <c r="F97" s="30"/>
      <c r="G97" s="14">
        <f t="shared" ref="G97" si="25">H97+I97</f>
        <v>346856</v>
      </c>
      <c r="H97" s="15">
        <v>228940</v>
      </c>
      <c r="I97" s="15">
        <f>82916+35000</f>
        <v>117916</v>
      </c>
      <c r="J97" s="15">
        <v>0</v>
      </c>
    </row>
    <row r="98" spans="1:10" ht="98.4" customHeight="1" x14ac:dyDescent="0.25">
      <c r="A98" s="10"/>
      <c r="B98" s="10"/>
      <c r="C98" s="10"/>
      <c r="D98" s="10"/>
      <c r="E98" s="29" t="s">
        <v>125</v>
      </c>
      <c r="F98" s="12" t="s">
        <v>126</v>
      </c>
      <c r="G98" s="13">
        <f>H98+I98</f>
        <v>1033150</v>
      </c>
      <c r="H98" s="13">
        <f>H100</f>
        <v>903150</v>
      </c>
      <c r="I98" s="13">
        <f>I100</f>
        <v>130000</v>
      </c>
      <c r="J98" s="13">
        <f>J100</f>
        <v>130000</v>
      </c>
    </row>
    <row r="99" spans="1:10" ht="18" customHeight="1" x14ac:dyDescent="0.25">
      <c r="A99" s="10"/>
      <c r="B99" s="10"/>
      <c r="C99" s="10"/>
      <c r="D99" s="10"/>
      <c r="E99" s="11" t="s">
        <v>59</v>
      </c>
      <c r="F99" s="12"/>
      <c r="G99" s="14"/>
      <c r="H99" s="14"/>
      <c r="I99" s="14"/>
      <c r="J99" s="14"/>
    </row>
    <row r="100" spans="1:10" ht="27" customHeight="1" x14ac:dyDescent="0.25">
      <c r="A100" s="12" t="s">
        <v>19</v>
      </c>
      <c r="B100" s="12"/>
      <c r="C100" s="12"/>
      <c r="D100" s="17" t="s">
        <v>20</v>
      </c>
      <c r="E100" s="12"/>
      <c r="F100" s="12"/>
      <c r="G100" s="14">
        <f t="shared" ref="G100:G106" si="26">H100+I100</f>
        <v>1033150</v>
      </c>
      <c r="H100" s="14">
        <f>H101</f>
        <v>903150</v>
      </c>
      <c r="I100" s="14">
        <f>I101</f>
        <v>130000</v>
      </c>
      <c r="J100" s="14">
        <f>J101</f>
        <v>130000</v>
      </c>
    </row>
    <row r="101" spans="1:10" ht="24" customHeight="1" x14ac:dyDescent="0.25">
      <c r="A101" s="21" t="s">
        <v>21</v>
      </c>
      <c r="B101" s="21"/>
      <c r="C101" s="21"/>
      <c r="D101" s="17" t="s">
        <v>20</v>
      </c>
      <c r="E101" s="12"/>
      <c r="F101" s="12"/>
      <c r="G101" s="14">
        <f>H101+I101</f>
        <v>1033150</v>
      </c>
      <c r="H101" s="14">
        <f>SUM(H102:H105)</f>
        <v>903150</v>
      </c>
      <c r="I101" s="14">
        <f t="shared" ref="I101:J101" si="27">SUM(I102:I105)</f>
        <v>130000</v>
      </c>
      <c r="J101" s="14">
        <f t="shared" si="27"/>
        <v>130000</v>
      </c>
    </row>
    <row r="102" spans="1:10" ht="36" customHeight="1" x14ac:dyDescent="0.25">
      <c r="A102" s="10" t="s">
        <v>127</v>
      </c>
      <c r="B102" s="10" t="s">
        <v>128</v>
      </c>
      <c r="C102" s="10" t="s">
        <v>129</v>
      </c>
      <c r="D102" s="49" t="s">
        <v>130</v>
      </c>
      <c r="E102" s="11"/>
      <c r="F102" s="11"/>
      <c r="G102" s="14">
        <f>H102+I102</f>
        <v>130000</v>
      </c>
      <c r="H102" s="15">
        <v>0</v>
      </c>
      <c r="I102" s="15">
        <f>96000+30000+4000</f>
        <v>130000</v>
      </c>
      <c r="J102" s="15">
        <f>I102</f>
        <v>130000</v>
      </c>
    </row>
    <row r="103" spans="1:10" ht="37.950000000000003" hidden="1" customHeight="1" x14ac:dyDescent="0.25">
      <c r="A103" s="10" t="s">
        <v>131</v>
      </c>
      <c r="B103" s="10" t="s">
        <v>132</v>
      </c>
      <c r="C103" s="10" t="s">
        <v>133</v>
      </c>
      <c r="D103" s="49" t="s">
        <v>134</v>
      </c>
      <c r="E103" s="11"/>
      <c r="F103" s="11"/>
      <c r="G103" s="14">
        <f>H103+I103</f>
        <v>0</v>
      </c>
      <c r="H103" s="15">
        <v>0</v>
      </c>
      <c r="I103" s="15">
        <v>0</v>
      </c>
      <c r="J103" s="15">
        <v>0</v>
      </c>
    </row>
    <row r="104" spans="1:10" ht="31.2" customHeight="1" x14ac:dyDescent="0.25">
      <c r="A104" s="10" t="s">
        <v>135</v>
      </c>
      <c r="B104" s="10" t="s">
        <v>136</v>
      </c>
      <c r="C104" s="10" t="s">
        <v>133</v>
      </c>
      <c r="D104" s="49" t="s">
        <v>137</v>
      </c>
      <c r="E104" s="11"/>
      <c r="F104" s="11"/>
      <c r="G104" s="14">
        <f t="shared" si="26"/>
        <v>847950</v>
      </c>
      <c r="H104" s="15">
        <f>1492950-645000</f>
        <v>847950</v>
      </c>
      <c r="I104" s="15">
        <v>0</v>
      </c>
      <c r="J104" s="15">
        <f t="shared" ref="J104:J107" si="28">I104</f>
        <v>0</v>
      </c>
    </row>
    <row r="105" spans="1:10" s="20" customFormat="1" ht="30.6" customHeight="1" x14ac:dyDescent="0.25">
      <c r="A105" s="10" t="s">
        <v>67</v>
      </c>
      <c r="B105" s="10">
        <v>9770</v>
      </c>
      <c r="C105" s="10" t="s">
        <v>68</v>
      </c>
      <c r="D105" s="25" t="s">
        <v>138</v>
      </c>
      <c r="E105" s="12"/>
      <c r="F105" s="18"/>
      <c r="G105" s="14">
        <f t="shared" si="26"/>
        <v>55200</v>
      </c>
      <c r="H105" s="15">
        <f>H106</f>
        <v>55200</v>
      </c>
      <c r="I105" s="15">
        <v>0</v>
      </c>
      <c r="J105" s="15">
        <f t="shared" si="28"/>
        <v>0</v>
      </c>
    </row>
    <row r="106" spans="1:10" s="20" customFormat="1" ht="85.2" customHeight="1" x14ac:dyDescent="0.25">
      <c r="A106" s="10"/>
      <c r="B106" s="10"/>
      <c r="C106" s="10"/>
      <c r="D106" s="26" t="s">
        <v>139</v>
      </c>
      <c r="E106" s="12"/>
      <c r="F106" s="18"/>
      <c r="G106" s="27">
        <f t="shared" si="26"/>
        <v>55200</v>
      </c>
      <c r="H106" s="41">
        <v>55200</v>
      </c>
      <c r="I106" s="41">
        <v>0</v>
      </c>
      <c r="J106" s="41">
        <f t="shared" si="28"/>
        <v>0</v>
      </c>
    </row>
    <row r="107" spans="1:10" s="20" customFormat="1" ht="60.6" customHeight="1" x14ac:dyDescent="0.25">
      <c r="A107" s="10"/>
      <c r="B107" s="10"/>
      <c r="C107" s="10"/>
      <c r="D107" s="26"/>
      <c r="E107" s="12" t="s">
        <v>140</v>
      </c>
      <c r="F107" s="12" t="s">
        <v>141</v>
      </c>
      <c r="G107" s="13">
        <f>H107+I107</f>
        <v>1240000</v>
      </c>
      <c r="H107" s="13">
        <f>H109</f>
        <v>1050000</v>
      </c>
      <c r="I107" s="13">
        <f>I109</f>
        <v>190000</v>
      </c>
      <c r="J107" s="13">
        <f t="shared" si="28"/>
        <v>190000</v>
      </c>
    </row>
    <row r="108" spans="1:10" s="20" customFormat="1" ht="21" customHeight="1" x14ac:dyDescent="0.25">
      <c r="A108" s="10"/>
      <c r="B108" s="10"/>
      <c r="C108" s="10"/>
      <c r="D108" s="26"/>
      <c r="E108" s="12" t="s">
        <v>59</v>
      </c>
      <c r="F108" s="18"/>
      <c r="G108" s="14"/>
      <c r="H108" s="15"/>
      <c r="I108" s="15"/>
      <c r="J108" s="15"/>
    </row>
    <row r="109" spans="1:10" ht="29.4" customHeight="1" x14ac:dyDescent="0.25">
      <c r="A109" s="10" t="s">
        <v>19</v>
      </c>
      <c r="B109" s="10"/>
      <c r="C109" s="10"/>
      <c r="D109" s="17" t="s">
        <v>20</v>
      </c>
      <c r="E109" s="12"/>
      <c r="F109" s="12"/>
      <c r="G109" s="14">
        <f>H109+I109</f>
        <v>1240000</v>
      </c>
      <c r="H109" s="14">
        <f t="shared" ref="H109:I109" si="29">H110</f>
        <v>1050000</v>
      </c>
      <c r="I109" s="14">
        <f t="shared" si="29"/>
        <v>190000</v>
      </c>
      <c r="J109" s="14">
        <f>I109</f>
        <v>190000</v>
      </c>
    </row>
    <row r="110" spans="1:10" ht="28.2" customHeight="1" x14ac:dyDescent="0.25">
      <c r="A110" s="10" t="s">
        <v>21</v>
      </c>
      <c r="B110" s="10"/>
      <c r="C110" s="10"/>
      <c r="D110" s="17" t="s">
        <v>20</v>
      </c>
      <c r="E110" s="12"/>
      <c r="F110" s="12"/>
      <c r="G110" s="14">
        <f t="shared" ref="G110:G116" si="30">H110+I110</f>
        <v>1240000</v>
      </c>
      <c r="H110" s="14">
        <f>H111+H114</f>
        <v>1050000</v>
      </c>
      <c r="I110" s="14">
        <f t="shared" ref="I110:J110" si="31">I111+I114</f>
        <v>190000</v>
      </c>
      <c r="J110" s="14">
        <f t="shared" si="31"/>
        <v>190000</v>
      </c>
    </row>
    <row r="111" spans="1:10" s="20" customFormat="1" ht="30.6" customHeight="1" x14ac:dyDescent="0.25">
      <c r="A111" s="10" t="s">
        <v>142</v>
      </c>
      <c r="B111" s="10" t="s">
        <v>143</v>
      </c>
      <c r="C111" s="10" t="s">
        <v>144</v>
      </c>
      <c r="D111" s="49" t="s">
        <v>145</v>
      </c>
      <c r="E111" s="49"/>
      <c r="F111" s="18"/>
      <c r="G111" s="14">
        <f t="shared" si="30"/>
        <v>790000</v>
      </c>
      <c r="H111" s="15">
        <f>H113+H112</f>
        <v>600000</v>
      </c>
      <c r="I111" s="15">
        <f t="shared" ref="I111:J111" si="32">I113+I112</f>
        <v>190000</v>
      </c>
      <c r="J111" s="15">
        <f t="shared" si="32"/>
        <v>190000</v>
      </c>
    </row>
    <row r="112" spans="1:10" s="20" customFormat="1" ht="53.4" customHeight="1" x14ac:dyDescent="0.25">
      <c r="A112" s="10"/>
      <c r="B112" s="10"/>
      <c r="C112" s="10"/>
      <c r="D112" s="53" t="s">
        <v>146</v>
      </c>
      <c r="E112" s="49"/>
      <c r="F112" s="18"/>
      <c r="G112" s="27">
        <f t="shared" si="30"/>
        <v>190000</v>
      </c>
      <c r="H112" s="41">
        <v>0</v>
      </c>
      <c r="I112" s="41">
        <v>190000</v>
      </c>
      <c r="J112" s="41">
        <f>I112</f>
        <v>190000</v>
      </c>
    </row>
    <row r="113" spans="1:10" s="20" customFormat="1" ht="71.400000000000006" customHeight="1" x14ac:dyDescent="0.25">
      <c r="A113" s="10"/>
      <c r="B113" s="10"/>
      <c r="C113" s="10"/>
      <c r="D113" s="53" t="s">
        <v>147</v>
      </c>
      <c r="E113" s="49"/>
      <c r="F113" s="18"/>
      <c r="G113" s="27">
        <f t="shared" si="30"/>
        <v>600000</v>
      </c>
      <c r="H113" s="41">
        <f>300000+300000</f>
        <v>600000</v>
      </c>
      <c r="I113" s="41">
        <v>0</v>
      </c>
      <c r="J113" s="41">
        <f>I113</f>
        <v>0</v>
      </c>
    </row>
    <row r="114" spans="1:10" s="20" customFormat="1" ht="67.2" customHeight="1" x14ac:dyDescent="0.25">
      <c r="A114" s="10" t="s">
        <v>148</v>
      </c>
      <c r="B114" s="10" t="s">
        <v>149</v>
      </c>
      <c r="C114" s="10" t="s">
        <v>68</v>
      </c>
      <c r="D114" s="25" t="s">
        <v>150</v>
      </c>
      <c r="E114" s="12"/>
      <c r="F114" s="12"/>
      <c r="G114" s="14">
        <f t="shared" si="30"/>
        <v>450000</v>
      </c>
      <c r="H114" s="15">
        <f>SUM(H115:H116)</f>
        <v>450000</v>
      </c>
      <c r="I114" s="15">
        <f t="shared" ref="I114:J114" si="33">SUM(I115:I116)</f>
        <v>0</v>
      </c>
      <c r="J114" s="15">
        <f t="shared" si="33"/>
        <v>0</v>
      </c>
    </row>
    <row r="115" spans="1:10" s="20" customFormat="1" ht="31.2" customHeight="1" x14ac:dyDescent="0.25">
      <c r="A115" s="10"/>
      <c r="B115" s="10"/>
      <c r="C115" s="10"/>
      <c r="D115" s="26" t="s">
        <v>151</v>
      </c>
      <c r="E115" s="12"/>
      <c r="F115" s="18"/>
      <c r="G115" s="27">
        <f t="shared" ref="G115" si="34">H115+I115</f>
        <v>250000</v>
      </c>
      <c r="H115" s="41">
        <f>250000</f>
        <v>250000</v>
      </c>
      <c r="I115" s="41">
        <v>0</v>
      </c>
      <c r="J115" s="41">
        <f>I115</f>
        <v>0</v>
      </c>
    </row>
    <row r="116" spans="1:10" s="20" customFormat="1" ht="30" customHeight="1" x14ac:dyDescent="0.25">
      <c r="A116" s="10"/>
      <c r="B116" s="10"/>
      <c r="C116" s="10"/>
      <c r="D116" s="26" t="s">
        <v>242</v>
      </c>
      <c r="E116" s="12"/>
      <c r="F116" s="18"/>
      <c r="G116" s="27">
        <f t="shared" si="30"/>
        <v>200000</v>
      </c>
      <c r="H116" s="41">
        <f>200000</f>
        <v>200000</v>
      </c>
      <c r="I116" s="41">
        <v>0</v>
      </c>
      <c r="J116" s="41">
        <f>I116</f>
        <v>0</v>
      </c>
    </row>
    <row r="117" spans="1:10" s="20" customFormat="1" ht="81.599999999999994" customHeight="1" x14ac:dyDescent="0.25">
      <c r="A117" s="10"/>
      <c r="B117" s="10"/>
      <c r="C117" s="10"/>
      <c r="D117" s="26"/>
      <c r="E117" s="12" t="s">
        <v>152</v>
      </c>
      <c r="F117" s="18" t="s">
        <v>153</v>
      </c>
      <c r="G117" s="14">
        <f>H117+I117</f>
        <v>2614900</v>
      </c>
      <c r="H117" s="14">
        <f>H119</f>
        <v>1384000</v>
      </c>
      <c r="I117" s="14">
        <f>I119</f>
        <v>1230900</v>
      </c>
      <c r="J117" s="14">
        <f>I117</f>
        <v>1230900</v>
      </c>
    </row>
    <row r="118" spans="1:10" s="20" customFormat="1" ht="21" customHeight="1" x14ac:dyDescent="0.25">
      <c r="A118" s="10"/>
      <c r="B118" s="10"/>
      <c r="C118" s="10"/>
      <c r="D118" s="26"/>
      <c r="E118" s="12" t="s">
        <v>59</v>
      </c>
      <c r="F118" s="18"/>
      <c r="G118" s="14"/>
      <c r="H118" s="15"/>
      <c r="I118" s="15"/>
      <c r="J118" s="15"/>
    </row>
    <row r="119" spans="1:10" ht="29.4" customHeight="1" x14ac:dyDescent="0.25">
      <c r="A119" s="10" t="s">
        <v>19</v>
      </c>
      <c r="B119" s="10"/>
      <c r="C119" s="10"/>
      <c r="D119" s="17" t="s">
        <v>20</v>
      </c>
      <c r="E119" s="12"/>
      <c r="F119" s="12"/>
      <c r="G119" s="14">
        <f>H119+I119</f>
        <v>2614900</v>
      </c>
      <c r="H119" s="14">
        <f t="shared" ref="H119:J121" si="35">H120</f>
        <v>1384000</v>
      </c>
      <c r="I119" s="14">
        <f t="shared" si="35"/>
        <v>1230900</v>
      </c>
      <c r="J119" s="14">
        <f>I119</f>
        <v>1230900</v>
      </c>
    </row>
    <row r="120" spans="1:10" ht="28.2" customHeight="1" x14ac:dyDescent="0.25">
      <c r="A120" s="10" t="s">
        <v>21</v>
      </c>
      <c r="B120" s="10"/>
      <c r="C120" s="10"/>
      <c r="D120" s="17" t="s">
        <v>20</v>
      </c>
      <c r="E120" s="12"/>
      <c r="F120" s="12"/>
      <c r="G120" s="14">
        <f t="shared" ref="G120:G124" si="36">H120+I120</f>
        <v>2614900</v>
      </c>
      <c r="H120" s="14">
        <f>H121+H123</f>
        <v>1384000</v>
      </c>
      <c r="I120" s="14">
        <f t="shared" ref="I120:J120" si="37">I121+I123</f>
        <v>1230900</v>
      </c>
      <c r="J120" s="14">
        <f t="shared" si="37"/>
        <v>1230900</v>
      </c>
    </row>
    <row r="121" spans="1:10" s="20" customFormat="1" ht="30.6" customHeight="1" x14ac:dyDescent="0.25">
      <c r="A121" s="10" t="s">
        <v>67</v>
      </c>
      <c r="B121" s="10">
        <v>9770</v>
      </c>
      <c r="C121" s="10" t="s">
        <v>68</v>
      </c>
      <c r="D121" s="25" t="s">
        <v>138</v>
      </c>
      <c r="E121" s="12"/>
      <c r="F121" s="18"/>
      <c r="G121" s="14">
        <f t="shared" si="36"/>
        <v>2014900</v>
      </c>
      <c r="H121" s="15">
        <f>H122</f>
        <v>806000</v>
      </c>
      <c r="I121" s="15">
        <f t="shared" si="35"/>
        <v>1208900</v>
      </c>
      <c r="J121" s="15">
        <f t="shared" si="35"/>
        <v>1208900</v>
      </c>
    </row>
    <row r="122" spans="1:10" s="20" customFormat="1" ht="115.8" customHeight="1" x14ac:dyDescent="0.25">
      <c r="A122" s="10"/>
      <c r="B122" s="10"/>
      <c r="C122" s="10"/>
      <c r="D122" s="26" t="s">
        <v>154</v>
      </c>
      <c r="E122" s="12"/>
      <c r="F122" s="18"/>
      <c r="G122" s="27">
        <f>H122+I122</f>
        <v>2014900</v>
      </c>
      <c r="H122" s="41">
        <v>806000</v>
      </c>
      <c r="I122" s="41">
        <f>159036.02+1049863.98</f>
        <v>1208900</v>
      </c>
      <c r="J122" s="41">
        <f>I122</f>
        <v>1208900</v>
      </c>
    </row>
    <row r="123" spans="1:10" s="20" customFormat="1" ht="64.8" customHeight="1" x14ac:dyDescent="0.25">
      <c r="A123" s="10" t="s">
        <v>148</v>
      </c>
      <c r="B123" s="10" t="s">
        <v>149</v>
      </c>
      <c r="C123" s="10" t="s">
        <v>68</v>
      </c>
      <c r="D123" s="25" t="s">
        <v>155</v>
      </c>
      <c r="E123" s="12"/>
      <c r="F123" s="18"/>
      <c r="G123" s="14">
        <f t="shared" si="36"/>
        <v>600000</v>
      </c>
      <c r="H123" s="15">
        <f>H124</f>
        <v>578000</v>
      </c>
      <c r="I123" s="15">
        <f t="shared" ref="I123:J123" si="38">I124</f>
        <v>22000</v>
      </c>
      <c r="J123" s="15">
        <f t="shared" si="38"/>
        <v>22000</v>
      </c>
    </row>
    <row r="124" spans="1:10" s="20" customFormat="1" ht="50.4" customHeight="1" x14ac:dyDescent="0.25">
      <c r="A124" s="10"/>
      <c r="B124" s="10"/>
      <c r="C124" s="10"/>
      <c r="D124" s="26" t="s">
        <v>156</v>
      </c>
      <c r="E124" s="12"/>
      <c r="F124" s="18"/>
      <c r="G124" s="27">
        <f t="shared" si="36"/>
        <v>600000</v>
      </c>
      <c r="H124" s="41">
        <v>578000</v>
      </c>
      <c r="I124" s="41">
        <v>22000</v>
      </c>
      <c r="J124" s="41">
        <f>I124</f>
        <v>22000</v>
      </c>
    </row>
    <row r="125" spans="1:10" s="20" customFormat="1" ht="106.8" customHeight="1" x14ac:dyDescent="0.25">
      <c r="A125" s="10"/>
      <c r="B125" s="10"/>
      <c r="C125" s="10"/>
      <c r="D125" s="26"/>
      <c r="E125" s="12" t="s">
        <v>157</v>
      </c>
      <c r="F125" s="18" t="s">
        <v>158</v>
      </c>
      <c r="G125" s="14">
        <f>H125+I125</f>
        <v>400000</v>
      </c>
      <c r="H125" s="14">
        <f>H127</f>
        <v>400000</v>
      </c>
      <c r="I125" s="14">
        <f>I127</f>
        <v>0</v>
      </c>
      <c r="J125" s="14">
        <f>I125</f>
        <v>0</v>
      </c>
    </row>
    <row r="126" spans="1:10" s="20" customFormat="1" ht="21" customHeight="1" x14ac:dyDescent="0.25">
      <c r="A126" s="10"/>
      <c r="B126" s="10"/>
      <c r="C126" s="10"/>
      <c r="D126" s="26"/>
      <c r="E126" s="12" t="s">
        <v>59</v>
      </c>
      <c r="F126" s="18"/>
      <c r="G126" s="14"/>
      <c r="H126" s="15"/>
      <c r="I126" s="15"/>
      <c r="J126" s="15"/>
    </row>
    <row r="127" spans="1:10" ht="29.4" customHeight="1" x14ac:dyDescent="0.25">
      <c r="A127" s="10" t="s">
        <v>19</v>
      </c>
      <c r="B127" s="10"/>
      <c r="C127" s="10"/>
      <c r="D127" s="17" t="s">
        <v>20</v>
      </c>
      <c r="E127" s="12"/>
      <c r="F127" s="12"/>
      <c r="G127" s="14">
        <f>H127+I127</f>
        <v>400000</v>
      </c>
      <c r="H127" s="14">
        <f t="shared" ref="H127:J128" si="39">H128</f>
        <v>400000</v>
      </c>
      <c r="I127" s="14">
        <f t="shared" si="39"/>
        <v>0</v>
      </c>
      <c r="J127" s="14">
        <f>I127</f>
        <v>0</v>
      </c>
    </row>
    <row r="128" spans="1:10" ht="28.2" customHeight="1" x14ac:dyDescent="0.25">
      <c r="A128" s="10" t="s">
        <v>21</v>
      </c>
      <c r="B128" s="10"/>
      <c r="C128" s="10"/>
      <c r="D128" s="17" t="s">
        <v>20</v>
      </c>
      <c r="E128" s="12"/>
      <c r="F128" s="12"/>
      <c r="G128" s="14">
        <f t="shared" ref="G128:G130" si="40">H128+I128</f>
        <v>400000</v>
      </c>
      <c r="H128" s="14">
        <f>H129</f>
        <v>400000</v>
      </c>
      <c r="I128" s="14">
        <f t="shared" si="39"/>
        <v>0</v>
      </c>
      <c r="J128" s="14">
        <f t="shared" si="39"/>
        <v>0</v>
      </c>
    </row>
    <row r="129" spans="1:10" ht="68.400000000000006" customHeight="1" x14ac:dyDescent="0.25">
      <c r="A129" s="10" t="s">
        <v>148</v>
      </c>
      <c r="B129" s="10" t="s">
        <v>149</v>
      </c>
      <c r="C129" s="10" t="s">
        <v>68</v>
      </c>
      <c r="D129" s="25" t="s">
        <v>150</v>
      </c>
      <c r="E129" s="12"/>
      <c r="F129" s="12"/>
      <c r="G129" s="14">
        <f t="shared" si="40"/>
        <v>400000</v>
      </c>
      <c r="H129" s="15">
        <f t="shared" ref="H129:I129" si="41">H130</f>
        <v>400000</v>
      </c>
      <c r="I129" s="15">
        <f t="shared" si="41"/>
        <v>0</v>
      </c>
      <c r="J129" s="15">
        <f>I129</f>
        <v>0</v>
      </c>
    </row>
    <row r="130" spans="1:10" s="20" customFormat="1" ht="24.6" customHeight="1" x14ac:dyDescent="0.25">
      <c r="A130" s="10"/>
      <c r="B130" s="10"/>
      <c r="C130" s="10"/>
      <c r="D130" s="26" t="s">
        <v>159</v>
      </c>
      <c r="E130" s="12"/>
      <c r="F130" s="18"/>
      <c r="G130" s="27">
        <f t="shared" si="40"/>
        <v>400000</v>
      </c>
      <c r="H130" s="41">
        <v>400000</v>
      </c>
      <c r="I130" s="41">
        <v>0</v>
      </c>
      <c r="J130" s="41">
        <f>I130</f>
        <v>0</v>
      </c>
    </row>
    <row r="131" spans="1:10" s="20" customFormat="1" ht="70.2" customHeight="1" x14ac:dyDescent="0.25">
      <c r="A131" s="10"/>
      <c r="B131" s="10"/>
      <c r="C131" s="10"/>
      <c r="D131" s="26"/>
      <c r="E131" s="12" t="s">
        <v>160</v>
      </c>
      <c r="F131" s="18" t="s">
        <v>161</v>
      </c>
      <c r="G131" s="14">
        <f>H131+I131</f>
        <v>700000</v>
      </c>
      <c r="H131" s="14">
        <f>H133</f>
        <v>700000</v>
      </c>
      <c r="I131" s="14">
        <f>I133</f>
        <v>0</v>
      </c>
      <c r="J131" s="14">
        <f>I131</f>
        <v>0</v>
      </c>
    </row>
    <row r="132" spans="1:10" s="20" customFormat="1" ht="21" customHeight="1" x14ac:dyDescent="0.25">
      <c r="A132" s="10"/>
      <c r="B132" s="10"/>
      <c r="C132" s="10"/>
      <c r="D132" s="26"/>
      <c r="E132" s="12" t="s">
        <v>59</v>
      </c>
      <c r="F132" s="18"/>
      <c r="G132" s="14"/>
      <c r="H132" s="15"/>
      <c r="I132" s="15"/>
      <c r="J132" s="15"/>
    </row>
    <row r="133" spans="1:10" ht="29.4" customHeight="1" x14ac:dyDescent="0.25">
      <c r="A133" s="10" t="s">
        <v>19</v>
      </c>
      <c r="B133" s="10"/>
      <c r="C133" s="10"/>
      <c r="D133" s="17" t="s">
        <v>20</v>
      </c>
      <c r="E133" s="12"/>
      <c r="F133" s="12"/>
      <c r="G133" s="14">
        <f>H133+I133</f>
        <v>700000</v>
      </c>
      <c r="H133" s="14">
        <f t="shared" ref="H133:J135" si="42">H134</f>
        <v>700000</v>
      </c>
      <c r="I133" s="14">
        <f t="shared" si="42"/>
        <v>0</v>
      </c>
      <c r="J133" s="14">
        <f>I133</f>
        <v>0</v>
      </c>
    </row>
    <row r="134" spans="1:10" ht="28.2" customHeight="1" x14ac:dyDescent="0.25">
      <c r="A134" s="10" t="s">
        <v>21</v>
      </c>
      <c r="B134" s="10"/>
      <c r="C134" s="10"/>
      <c r="D134" s="17" t="s">
        <v>20</v>
      </c>
      <c r="E134" s="12"/>
      <c r="F134" s="12"/>
      <c r="G134" s="14">
        <f t="shared" ref="G134:G137" si="43">H134+I134</f>
        <v>700000</v>
      </c>
      <c r="H134" s="14">
        <f>H135</f>
        <v>700000</v>
      </c>
      <c r="I134" s="14">
        <f t="shared" si="42"/>
        <v>0</v>
      </c>
      <c r="J134" s="14">
        <f t="shared" si="42"/>
        <v>0</v>
      </c>
    </row>
    <row r="135" spans="1:10" ht="68.400000000000006" customHeight="1" x14ac:dyDescent="0.25">
      <c r="A135" s="10" t="s">
        <v>148</v>
      </c>
      <c r="B135" s="10" t="s">
        <v>149</v>
      </c>
      <c r="C135" s="10" t="s">
        <v>68</v>
      </c>
      <c r="D135" s="25" t="s">
        <v>150</v>
      </c>
      <c r="E135" s="12"/>
      <c r="F135" s="12"/>
      <c r="G135" s="14">
        <f t="shared" si="43"/>
        <v>700000</v>
      </c>
      <c r="H135" s="15">
        <f>H136+H137</f>
        <v>700000</v>
      </c>
      <c r="I135" s="15">
        <f t="shared" si="42"/>
        <v>0</v>
      </c>
      <c r="J135" s="15">
        <f>I135</f>
        <v>0</v>
      </c>
    </row>
    <row r="136" spans="1:10" s="20" customFormat="1" ht="27.6" customHeight="1" x14ac:dyDescent="0.25">
      <c r="A136" s="10"/>
      <c r="B136" s="10"/>
      <c r="C136" s="10"/>
      <c r="D136" s="26" t="s">
        <v>162</v>
      </c>
      <c r="E136" s="12"/>
      <c r="F136" s="18"/>
      <c r="G136" s="27">
        <f t="shared" si="43"/>
        <v>500000</v>
      </c>
      <c r="H136" s="41">
        <v>500000</v>
      </c>
      <c r="I136" s="41">
        <v>0</v>
      </c>
      <c r="J136" s="41">
        <f>I136</f>
        <v>0</v>
      </c>
    </row>
    <row r="137" spans="1:10" s="20" customFormat="1" ht="29.4" customHeight="1" x14ac:dyDescent="0.25">
      <c r="A137" s="10"/>
      <c r="B137" s="10"/>
      <c r="C137" s="10"/>
      <c r="D137" s="26" t="s">
        <v>163</v>
      </c>
      <c r="E137" s="12"/>
      <c r="F137" s="18"/>
      <c r="G137" s="27">
        <f t="shared" si="43"/>
        <v>200000</v>
      </c>
      <c r="H137" s="41">
        <v>200000</v>
      </c>
      <c r="I137" s="41">
        <v>0</v>
      </c>
      <c r="J137" s="41">
        <f>I137</f>
        <v>0</v>
      </c>
    </row>
    <row r="138" spans="1:10" s="20" customFormat="1" ht="80.400000000000006" customHeight="1" x14ac:dyDescent="0.25">
      <c r="A138" s="10"/>
      <c r="B138" s="10"/>
      <c r="C138" s="10"/>
      <c r="D138" s="26"/>
      <c r="E138" s="12" t="s">
        <v>164</v>
      </c>
      <c r="F138" s="18" t="s">
        <v>165</v>
      </c>
      <c r="G138" s="14">
        <f>H138+I138</f>
        <v>500000</v>
      </c>
      <c r="H138" s="14">
        <f>H140</f>
        <v>500000</v>
      </c>
      <c r="I138" s="14">
        <f>I140</f>
        <v>0</v>
      </c>
      <c r="J138" s="14">
        <f>I138</f>
        <v>0</v>
      </c>
    </row>
    <row r="139" spans="1:10" s="20" customFormat="1" ht="21" customHeight="1" x14ac:dyDescent="0.25">
      <c r="A139" s="10"/>
      <c r="B139" s="10"/>
      <c r="C139" s="10"/>
      <c r="D139" s="26"/>
      <c r="E139" s="12" t="s">
        <v>59</v>
      </c>
      <c r="F139" s="18"/>
      <c r="G139" s="14"/>
      <c r="H139" s="15"/>
      <c r="I139" s="15"/>
      <c r="J139" s="15"/>
    </row>
    <row r="140" spans="1:10" ht="29.4" customHeight="1" x14ac:dyDescent="0.25">
      <c r="A140" s="10" t="s">
        <v>19</v>
      </c>
      <c r="B140" s="10"/>
      <c r="C140" s="10"/>
      <c r="D140" s="17" t="s">
        <v>20</v>
      </c>
      <c r="E140" s="12"/>
      <c r="F140" s="12"/>
      <c r="G140" s="14">
        <f>H140+I140</f>
        <v>500000</v>
      </c>
      <c r="H140" s="14">
        <f t="shared" ref="H140:J141" si="44">H141</f>
        <v>500000</v>
      </c>
      <c r="I140" s="14">
        <f t="shared" si="44"/>
        <v>0</v>
      </c>
      <c r="J140" s="14">
        <f>I140</f>
        <v>0</v>
      </c>
    </row>
    <row r="141" spans="1:10" ht="28.2" customHeight="1" x14ac:dyDescent="0.25">
      <c r="A141" s="10" t="s">
        <v>21</v>
      </c>
      <c r="B141" s="10"/>
      <c r="C141" s="10"/>
      <c r="D141" s="17" t="s">
        <v>20</v>
      </c>
      <c r="E141" s="12"/>
      <c r="F141" s="12"/>
      <c r="G141" s="14">
        <f t="shared" ref="G141:G143" si="45">H141+I141</f>
        <v>500000</v>
      </c>
      <c r="H141" s="14">
        <f>H142</f>
        <v>500000</v>
      </c>
      <c r="I141" s="14">
        <f t="shared" si="44"/>
        <v>0</v>
      </c>
      <c r="J141" s="14">
        <f t="shared" si="44"/>
        <v>0</v>
      </c>
    </row>
    <row r="142" spans="1:10" ht="75.599999999999994" customHeight="1" x14ac:dyDescent="0.25">
      <c r="A142" s="10" t="s">
        <v>148</v>
      </c>
      <c r="B142" s="10" t="s">
        <v>149</v>
      </c>
      <c r="C142" s="10" t="s">
        <v>68</v>
      </c>
      <c r="D142" s="25" t="s">
        <v>150</v>
      </c>
      <c r="E142" s="12"/>
      <c r="F142" s="12"/>
      <c r="G142" s="14">
        <f t="shared" si="45"/>
        <v>500000</v>
      </c>
      <c r="H142" s="15">
        <f t="shared" ref="H142:I142" si="46">H143</f>
        <v>500000</v>
      </c>
      <c r="I142" s="15">
        <f t="shared" si="46"/>
        <v>0</v>
      </c>
      <c r="J142" s="15">
        <f>I142</f>
        <v>0</v>
      </c>
    </row>
    <row r="143" spans="1:10" s="20" customFormat="1" ht="31.8" customHeight="1" x14ac:dyDescent="0.25">
      <c r="A143" s="10"/>
      <c r="B143" s="10"/>
      <c r="C143" s="10"/>
      <c r="D143" s="26" t="s">
        <v>166</v>
      </c>
      <c r="E143" s="12"/>
      <c r="F143" s="18"/>
      <c r="G143" s="27">
        <f t="shared" si="45"/>
        <v>500000</v>
      </c>
      <c r="H143" s="41">
        <v>500000</v>
      </c>
      <c r="I143" s="41">
        <v>0</v>
      </c>
      <c r="J143" s="41">
        <f>I143</f>
        <v>0</v>
      </c>
    </row>
    <row r="144" spans="1:10" s="20" customFormat="1" ht="70.2" customHeight="1" x14ac:dyDescent="0.25">
      <c r="A144" s="10"/>
      <c r="B144" s="10"/>
      <c r="C144" s="10"/>
      <c r="D144" s="26"/>
      <c r="E144" s="12" t="s">
        <v>167</v>
      </c>
      <c r="F144" s="18" t="s">
        <v>168</v>
      </c>
      <c r="G144" s="14">
        <f>H144+I144</f>
        <v>250000</v>
      </c>
      <c r="H144" s="14">
        <f>H146</f>
        <v>0</v>
      </c>
      <c r="I144" s="14">
        <f>I146</f>
        <v>250000</v>
      </c>
      <c r="J144" s="14">
        <f>I144</f>
        <v>250000</v>
      </c>
    </row>
    <row r="145" spans="1:10" s="20" customFormat="1" ht="21" customHeight="1" x14ac:dyDescent="0.25">
      <c r="A145" s="10"/>
      <c r="B145" s="10"/>
      <c r="C145" s="10"/>
      <c r="D145" s="26"/>
      <c r="E145" s="12" t="s">
        <v>59</v>
      </c>
      <c r="F145" s="18"/>
      <c r="G145" s="14"/>
      <c r="H145" s="15"/>
      <c r="I145" s="15"/>
      <c r="J145" s="15"/>
    </row>
    <row r="146" spans="1:10" ht="24" customHeight="1" x14ac:dyDescent="0.25">
      <c r="A146" s="10" t="s">
        <v>19</v>
      </c>
      <c r="B146" s="10"/>
      <c r="C146" s="10"/>
      <c r="D146" s="17" t="s">
        <v>20</v>
      </c>
      <c r="E146" s="12"/>
      <c r="F146" s="12"/>
      <c r="G146" s="14">
        <f>H146+I146</f>
        <v>250000</v>
      </c>
      <c r="H146" s="14">
        <f t="shared" ref="H146:J147" si="47">H147</f>
        <v>0</v>
      </c>
      <c r="I146" s="14">
        <f t="shared" si="47"/>
        <v>250000</v>
      </c>
      <c r="J146" s="14">
        <f>I146</f>
        <v>250000</v>
      </c>
    </row>
    <row r="147" spans="1:10" ht="22.8" customHeight="1" x14ac:dyDescent="0.25">
      <c r="A147" s="10" t="s">
        <v>21</v>
      </c>
      <c r="B147" s="10"/>
      <c r="C147" s="10"/>
      <c r="D147" s="17" t="s">
        <v>20</v>
      </c>
      <c r="E147" s="12"/>
      <c r="F147" s="12"/>
      <c r="G147" s="14">
        <f t="shared" ref="G147:G149" si="48">H147+I147</f>
        <v>250000</v>
      </c>
      <c r="H147" s="14">
        <f>H148</f>
        <v>0</v>
      </c>
      <c r="I147" s="14">
        <f t="shared" si="47"/>
        <v>250000</v>
      </c>
      <c r="J147" s="14">
        <f t="shared" si="47"/>
        <v>250000</v>
      </c>
    </row>
    <row r="148" spans="1:10" ht="73.2" customHeight="1" x14ac:dyDescent="0.25">
      <c r="A148" s="10" t="s">
        <v>148</v>
      </c>
      <c r="B148" s="10" t="s">
        <v>149</v>
      </c>
      <c r="C148" s="10" t="s">
        <v>68</v>
      </c>
      <c r="D148" s="25" t="s">
        <v>150</v>
      </c>
      <c r="E148" s="12"/>
      <c r="F148" s="12"/>
      <c r="G148" s="14">
        <f t="shared" si="48"/>
        <v>250000</v>
      </c>
      <c r="H148" s="15">
        <f t="shared" ref="H148:I148" si="49">H149</f>
        <v>0</v>
      </c>
      <c r="I148" s="15">
        <f t="shared" si="49"/>
        <v>250000</v>
      </c>
      <c r="J148" s="15">
        <f>I148</f>
        <v>250000</v>
      </c>
    </row>
    <row r="149" spans="1:10" s="20" customFormat="1" ht="31.8" customHeight="1" x14ac:dyDescent="0.25">
      <c r="A149" s="10"/>
      <c r="B149" s="10"/>
      <c r="C149" s="10"/>
      <c r="D149" s="26" t="s">
        <v>169</v>
      </c>
      <c r="E149" s="12"/>
      <c r="F149" s="18"/>
      <c r="G149" s="27">
        <f t="shared" si="48"/>
        <v>250000</v>
      </c>
      <c r="H149" s="41">
        <v>0</v>
      </c>
      <c r="I149" s="41">
        <v>250000</v>
      </c>
      <c r="J149" s="41">
        <f>I149</f>
        <v>250000</v>
      </c>
    </row>
    <row r="150" spans="1:10" s="20" customFormat="1" ht="79.2" customHeight="1" x14ac:dyDescent="0.25">
      <c r="A150" s="10"/>
      <c r="B150" s="10"/>
      <c r="C150" s="10"/>
      <c r="D150" s="26"/>
      <c r="E150" s="12" t="s">
        <v>170</v>
      </c>
      <c r="F150" s="18" t="s">
        <v>171</v>
      </c>
      <c r="G150" s="14">
        <f>H150+I150</f>
        <v>200000</v>
      </c>
      <c r="H150" s="14">
        <f>H152</f>
        <v>0</v>
      </c>
      <c r="I150" s="14">
        <f>I152</f>
        <v>200000</v>
      </c>
      <c r="J150" s="14">
        <f>I150</f>
        <v>200000</v>
      </c>
    </row>
    <row r="151" spans="1:10" s="20" customFormat="1" ht="21" customHeight="1" x14ac:dyDescent="0.25">
      <c r="A151" s="10"/>
      <c r="B151" s="10"/>
      <c r="C151" s="10"/>
      <c r="D151" s="26"/>
      <c r="E151" s="12" t="s">
        <v>59</v>
      </c>
      <c r="F151" s="18"/>
      <c r="G151" s="14"/>
      <c r="H151" s="15"/>
      <c r="I151" s="15"/>
      <c r="J151" s="15"/>
    </row>
    <row r="152" spans="1:10" ht="24" customHeight="1" x14ac:dyDescent="0.25">
      <c r="A152" s="10" t="s">
        <v>19</v>
      </c>
      <c r="B152" s="10"/>
      <c r="C152" s="10"/>
      <c r="D152" s="17" t="s">
        <v>20</v>
      </c>
      <c r="E152" s="12"/>
      <c r="F152" s="12"/>
      <c r="G152" s="14">
        <f>H152+I152</f>
        <v>200000</v>
      </c>
      <c r="H152" s="14">
        <f t="shared" ref="H152:J153" si="50">H153</f>
        <v>0</v>
      </c>
      <c r="I152" s="14">
        <f t="shared" si="50"/>
        <v>200000</v>
      </c>
      <c r="J152" s="14">
        <f>I152</f>
        <v>200000</v>
      </c>
    </row>
    <row r="153" spans="1:10" ht="22.8" customHeight="1" x14ac:dyDescent="0.25">
      <c r="A153" s="10" t="s">
        <v>21</v>
      </c>
      <c r="B153" s="10"/>
      <c r="C153" s="10"/>
      <c r="D153" s="17" t="s">
        <v>20</v>
      </c>
      <c r="E153" s="12"/>
      <c r="F153" s="12"/>
      <c r="G153" s="14">
        <f t="shared" ref="G153:G155" si="51">H153+I153</f>
        <v>200000</v>
      </c>
      <c r="H153" s="14">
        <f>H154</f>
        <v>0</v>
      </c>
      <c r="I153" s="14">
        <f t="shared" si="50"/>
        <v>200000</v>
      </c>
      <c r="J153" s="14">
        <f t="shared" si="50"/>
        <v>200000</v>
      </c>
    </row>
    <row r="154" spans="1:10" ht="73.8" customHeight="1" x14ac:dyDescent="0.25">
      <c r="A154" s="10" t="s">
        <v>148</v>
      </c>
      <c r="B154" s="10" t="s">
        <v>149</v>
      </c>
      <c r="C154" s="10" t="s">
        <v>68</v>
      </c>
      <c r="D154" s="25" t="s">
        <v>150</v>
      </c>
      <c r="E154" s="12"/>
      <c r="F154" s="12"/>
      <c r="G154" s="14">
        <f t="shared" si="51"/>
        <v>200000</v>
      </c>
      <c r="H154" s="15">
        <f t="shared" ref="H154:I154" si="52">H155</f>
        <v>0</v>
      </c>
      <c r="I154" s="15">
        <f t="shared" si="52"/>
        <v>200000</v>
      </c>
      <c r="J154" s="15">
        <f>I154</f>
        <v>200000</v>
      </c>
    </row>
    <row r="155" spans="1:10" s="20" customFormat="1" ht="30.6" customHeight="1" x14ac:dyDescent="0.25">
      <c r="A155" s="10"/>
      <c r="B155" s="10"/>
      <c r="C155" s="10"/>
      <c r="D155" s="26" t="s">
        <v>172</v>
      </c>
      <c r="E155" s="12"/>
      <c r="F155" s="18"/>
      <c r="G155" s="27">
        <f t="shared" si="51"/>
        <v>200000</v>
      </c>
      <c r="H155" s="41">
        <v>0</v>
      </c>
      <c r="I155" s="41">
        <v>200000</v>
      </c>
      <c r="J155" s="41">
        <f>I155</f>
        <v>200000</v>
      </c>
    </row>
    <row r="156" spans="1:10" s="20" customFormat="1" ht="88.8" customHeight="1" x14ac:dyDescent="0.25">
      <c r="A156" s="10"/>
      <c r="B156" s="10"/>
      <c r="C156" s="10"/>
      <c r="D156" s="26"/>
      <c r="E156" s="12" t="s">
        <v>173</v>
      </c>
      <c r="F156" s="18" t="s">
        <v>174</v>
      </c>
      <c r="G156" s="14">
        <f>H156+I156</f>
        <v>250000</v>
      </c>
      <c r="H156" s="14">
        <f>H158</f>
        <v>250000</v>
      </c>
      <c r="I156" s="14">
        <f>I158</f>
        <v>0</v>
      </c>
      <c r="J156" s="14">
        <f>I156</f>
        <v>0</v>
      </c>
    </row>
    <row r="157" spans="1:10" s="20" customFormat="1" ht="21" customHeight="1" x14ac:dyDescent="0.25">
      <c r="A157" s="10"/>
      <c r="B157" s="10"/>
      <c r="C157" s="10"/>
      <c r="D157" s="26"/>
      <c r="E157" s="12" t="s">
        <v>59</v>
      </c>
      <c r="F157" s="18"/>
      <c r="G157" s="14"/>
      <c r="H157" s="15"/>
      <c r="I157" s="15"/>
      <c r="J157" s="15"/>
    </row>
    <row r="158" spans="1:10" ht="29.4" customHeight="1" x14ac:dyDescent="0.25">
      <c r="A158" s="10" t="s">
        <v>19</v>
      </c>
      <c r="B158" s="10"/>
      <c r="C158" s="10"/>
      <c r="D158" s="17" t="s">
        <v>20</v>
      </c>
      <c r="E158" s="12"/>
      <c r="F158" s="12"/>
      <c r="G158" s="14">
        <f>H158+I158</f>
        <v>250000</v>
      </c>
      <c r="H158" s="14">
        <f t="shared" ref="H158:J159" si="53">H159</f>
        <v>250000</v>
      </c>
      <c r="I158" s="14">
        <f t="shared" si="53"/>
        <v>0</v>
      </c>
      <c r="J158" s="14">
        <f>I158</f>
        <v>0</v>
      </c>
    </row>
    <row r="159" spans="1:10" ht="28.2" customHeight="1" x14ac:dyDescent="0.25">
      <c r="A159" s="10" t="s">
        <v>21</v>
      </c>
      <c r="B159" s="10"/>
      <c r="C159" s="10"/>
      <c r="D159" s="17" t="s">
        <v>20</v>
      </c>
      <c r="E159" s="12"/>
      <c r="F159" s="12"/>
      <c r="G159" s="14">
        <f t="shared" ref="G159:G161" si="54">H159+I159</f>
        <v>250000</v>
      </c>
      <c r="H159" s="14">
        <f>H160</f>
        <v>250000</v>
      </c>
      <c r="I159" s="14">
        <f t="shared" si="53"/>
        <v>0</v>
      </c>
      <c r="J159" s="14">
        <f t="shared" si="53"/>
        <v>0</v>
      </c>
    </row>
    <row r="160" spans="1:10" ht="68.400000000000006" customHeight="1" x14ac:dyDescent="0.25">
      <c r="A160" s="10" t="s">
        <v>148</v>
      </c>
      <c r="B160" s="10" t="s">
        <v>149</v>
      </c>
      <c r="C160" s="10" t="s">
        <v>68</v>
      </c>
      <c r="D160" s="25" t="s">
        <v>150</v>
      </c>
      <c r="E160" s="12"/>
      <c r="F160" s="12"/>
      <c r="G160" s="14">
        <f t="shared" si="54"/>
        <v>250000</v>
      </c>
      <c r="H160" s="15">
        <f t="shared" ref="H160:I160" si="55">H161</f>
        <v>250000</v>
      </c>
      <c r="I160" s="15">
        <f t="shared" si="55"/>
        <v>0</v>
      </c>
      <c r="J160" s="15">
        <f>I160</f>
        <v>0</v>
      </c>
    </row>
    <row r="161" spans="1:10" s="20" customFormat="1" ht="53.4" customHeight="1" x14ac:dyDescent="0.25">
      <c r="A161" s="10"/>
      <c r="B161" s="10"/>
      <c r="C161" s="10"/>
      <c r="D161" s="26" t="s">
        <v>175</v>
      </c>
      <c r="E161" s="12"/>
      <c r="F161" s="18"/>
      <c r="G161" s="27">
        <f t="shared" si="54"/>
        <v>250000</v>
      </c>
      <c r="H161" s="41">
        <v>250000</v>
      </c>
      <c r="I161" s="41">
        <v>0</v>
      </c>
      <c r="J161" s="41">
        <f>I161</f>
        <v>0</v>
      </c>
    </row>
    <row r="162" spans="1:10" s="20" customFormat="1" ht="70.2" customHeight="1" x14ac:dyDescent="0.25">
      <c r="A162" s="10"/>
      <c r="B162" s="10"/>
      <c r="C162" s="10"/>
      <c r="D162" s="26"/>
      <c r="E162" s="12" t="s">
        <v>176</v>
      </c>
      <c r="F162" s="18" t="s">
        <v>240</v>
      </c>
      <c r="G162" s="14">
        <f>H162+I162</f>
        <v>200000</v>
      </c>
      <c r="H162" s="14">
        <f>H164</f>
        <v>200000</v>
      </c>
      <c r="I162" s="14">
        <f>I164</f>
        <v>0</v>
      </c>
      <c r="J162" s="14">
        <f>I162</f>
        <v>0</v>
      </c>
    </row>
    <row r="163" spans="1:10" s="20" customFormat="1" ht="21" customHeight="1" x14ac:dyDescent="0.25">
      <c r="A163" s="10"/>
      <c r="B163" s="10"/>
      <c r="C163" s="10"/>
      <c r="D163" s="26"/>
      <c r="E163" s="12" t="s">
        <v>59</v>
      </c>
      <c r="F163" s="18"/>
      <c r="G163" s="14"/>
      <c r="H163" s="15"/>
      <c r="I163" s="15"/>
      <c r="J163" s="15"/>
    </row>
    <row r="164" spans="1:10" ht="29.4" customHeight="1" x14ac:dyDescent="0.25">
      <c r="A164" s="10" t="s">
        <v>19</v>
      </c>
      <c r="B164" s="10"/>
      <c r="C164" s="10"/>
      <c r="D164" s="17" t="s">
        <v>20</v>
      </c>
      <c r="E164" s="12"/>
      <c r="F164" s="12"/>
      <c r="G164" s="14">
        <f>H164+I164</f>
        <v>200000</v>
      </c>
      <c r="H164" s="14">
        <f t="shared" ref="H164:J165" si="56">H165</f>
        <v>200000</v>
      </c>
      <c r="I164" s="14">
        <f t="shared" si="56"/>
        <v>0</v>
      </c>
      <c r="J164" s="14">
        <f>I164</f>
        <v>0</v>
      </c>
    </row>
    <row r="165" spans="1:10" ht="28.2" customHeight="1" x14ac:dyDescent="0.25">
      <c r="A165" s="10" t="s">
        <v>21</v>
      </c>
      <c r="B165" s="10"/>
      <c r="C165" s="10"/>
      <c r="D165" s="17" t="s">
        <v>20</v>
      </c>
      <c r="E165" s="12"/>
      <c r="F165" s="12"/>
      <c r="G165" s="14">
        <f t="shared" ref="G165:G167" si="57">H165+I165</f>
        <v>200000</v>
      </c>
      <c r="H165" s="14">
        <f>H166</f>
        <v>200000</v>
      </c>
      <c r="I165" s="14">
        <f t="shared" si="56"/>
        <v>0</v>
      </c>
      <c r="J165" s="14">
        <f t="shared" si="56"/>
        <v>0</v>
      </c>
    </row>
    <row r="166" spans="1:10" ht="73.2" customHeight="1" x14ac:dyDescent="0.25">
      <c r="A166" s="10" t="s">
        <v>148</v>
      </c>
      <c r="B166" s="10" t="s">
        <v>149</v>
      </c>
      <c r="C166" s="10" t="s">
        <v>68</v>
      </c>
      <c r="D166" s="25" t="s">
        <v>150</v>
      </c>
      <c r="E166" s="12"/>
      <c r="F166" s="12"/>
      <c r="G166" s="14">
        <f t="shared" si="57"/>
        <v>200000</v>
      </c>
      <c r="H166" s="15">
        <f t="shared" ref="H166:I166" si="58">H167</f>
        <v>200000</v>
      </c>
      <c r="I166" s="15">
        <f t="shared" si="58"/>
        <v>0</v>
      </c>
      <c r="J166" s="15">
        <f>I166</f>
        <v>0</v>
      </c>
    </row>
    <row r="167" spans="1:10" s="20" customFormat="1" ht="32.4" customHeight="1" x14ac:dyDescent="0.25">
      <c r="A167" s="10"/>
      <c r="B167" s="10"/>
      <c r="C167" s="10"/>
      <c r="D167" s="26" t="s">
        <v>177</v>
      </c>
      <c r="E167" s="12"/>
      <c r="F167" s="18"/>
      <c r="G167" s="27">
        <f t="shared" si="57"/>
        <v>200000</v>
      </c>
      <c r="H167" s="41">
        <v>200000</v>
      </c>
      <c r="I167" s="41">
        <v>0</v>
      </c>
      <c r="J167" s="41">
        <f>I167</f>
        <v>0</v>
      </c>
    </row>
    <row r="168" spans="1:10" ht="72" customHeight="1" x14ac:dyDescent="0.25">
      <c r="A168" s="10"/>
      <c r="B168" s="10"/>
      <c r="C168" s="10"/>
      <c r="D168" s="10"/>
      <c r="E168" s="12" t="s">
        <v>178</v>
      </c>
      <c r="F168" s="12" t="s">
        <v>179</v>
      </c>
      <c r="G168" s="13">
        <f>H168+I168</f>
        <v>8618248</v>
      </c>
      <c r="H168" s="13">
        <f>H174+H170</f>
        <v>8238248</v>
      </c>
      <c r="I168" s="13">
        <f t="shared" ref="I168:J168" si="59">I174+I170</f>
        <v>380000</v>
      </c>
      <c r="J168" s="13">
        <f t="shared" si="59"/>
        <v>380000</v>
      </c>
    </row>
    <row r="169" spans="1:10" ht="21" customHeight="1" x14ac:dyDescent="0.25">
      <c r="A169" s="10"/>
      <c r="B169" s="10"/>
      <c r="C169" s="10"/>
      <c r="D169" s="10"/>
      <c r="E169" s="11" t="s">
        <v>59</v>
      </c>
      <c r="F169" s="12"/>
      <c r="G169" s="14"/>
      <c r="H169" s="15"/>
      <c r="I169" s="15"/>
      <c r="J169" s="15"/>
    </row>
    <row r="170" spans="1:10" ht="21" customHeight="1" x14ac:dyDescent="0.25">
      <c r="A170" s="10" t="s">
        <v>19</v>
      </c>
      <c r="B170" s="10"/>
      <c r="C170" s="10"/>
      <c r="D170" s="17" t="s">
        <v>20</v>
      </c>
      <c r="E170" s="11"/>
      <c r="F170" s="12"/>
      <c r="G170" s="14">
        <f>H170+I170</f>
        <v>380000</v>
      </c>
      <c r="H170" s="14">
        <f t="shared" ref="H170:J172" si="60">H171</f>
        <v>0</v>
      </c>
      <c r="I170" s="14">
        <f t="shared" si="60"/>
        <v>380000</v>
      </c>
      <c r="J170" s="14">
        <f>I170</f>
        <v>380000</v>
      </c>
    </row>
    <row r="171" spans="1:10" ht="21" customHeight="1" x14ac:dyDescent="0.25">
      <c r="A171" s="10" t="s">
        <v>21</v>
      </c>
      <c r="B171" s="10"/>
      <c r="C171" s="10"/>
      <c r="D171" s="17" t="s">
        <v>20</v>
      </c>
      <c r="E171" s="11"/>
      <c r="F171" s="12"/>
      <c r="G171" s="14">
        <f t="shared" ref="G171:G173" si="61">H171+I171</f>
        <v>380000</v>
      </c>
      <c r="H171" s="14">
        <f>H172</f>
        <v>0</v>
      </c>
      <c r="I171" s="14">
        <f t="shared" si="60"/>
        <v>380000</v>
      </c>
      <c r="J171" s="14">
        <f t="shared" si="60"/>
        <v>380000</v>
      </c>
    </row>
    <row r="172" spans="1:10" ht="21" customHeight="1" x14ac:dyDescent="0.25">
      <c r="A172" s="10" t="s">
        <v>67</v>
      </c>
      <c r="B172" s="10">
        <v>9770</v>
      </c>
      <c r="C172" s="10" t="s">
        <v>68</v>
      </c>
      <c r="D172" s="10" t="s">
        <v>138</v>
      </c>
      <c r="E172" s="11"/>
      <c r="F172" s="12"/>
      <c r="G172" s="14">
        <f t="shared" si="61"/>
        <v>380000</v>
      </c>
      <c r="H172" s="15">
        <f>H173</f>
        <v>0</v>
      </c>
      <c r="I172" s="15">
        <f t="shared" si="60"/>
        <v>380000</v>
      </c>
      <c r="J172" s="15">
        <f t="shared" si="60"/>
        <v>380000</v>
      </c>
    </row>
    <row r="173" spans="1:10" ht="88.8" customHeight="1" x14ac:dyDescent="0.25">
      <c r="A173" s="10"/>
      <c r="B173" s="10"/>
      <c r="C173" s="10"/>
      <c r="D173" s="26" t="s">
        <v>180</v>
      </c>
      <c r="E173" s="11"/>
      <c r="F173" s="12"/>
      <c r="G173" s="27">
        <f t="shared" si="61"/>
        <v>380000</v>
      </c>
      <c r="H173" s="41">
        <v>0</v>
      </c>
      <c r="I173" s="41">
        <v>380000</v>
      </c>
      <c r="J173" s="41">
        <f>I173</f>
        <v>380000</v>
      </c>
    </row>
    <row r="174" spans="1:10" ht="45" customHeight="1" x14ac:dyDescent="0.25">
      <c r="A174" s="21" t="s">
        <v>43</v>
      </c>
      <c r="B174" s="10"/>
      <c r="C174" s="10"/>
      <c r="D174" s="21" t="s">
        <v>44</v>
      </c>
      <c r="E174" s="12"/>
      <c r="F174" s="12"/>
      <c r="G174" s="14">
        <f>G175</f>
        <v>8238248</v>
      </c>
      <c r="H174" s="14">
        <f>H175</f>
        <v>8238248</v>
      </c>
      <c r="I174" s="14">
        <f>I175</f>
        <v>0</v>
      </c>
      <c r="J174" s="14">
        <f>J175</f>
        <v>0</v>
      </c>
    </row>
    <row r="175" spans="1:10" ht="50.25" customHeight="1" x14ac:dyDescent="0.25">
      <c r="A175" s="21" t="s">
        <v>45</v>
      </c>
      <c r="B175" s="10"/>
      <c r="C175" s="10"/>
      <c r="D175" s="21" t="s">
        <v>44</v>
      </c>
      <c r="E175" s="12"/>
      <c r="F175" s="12"/>
      <c r="G175" s="14">
        <f>H175+I175</f>
        <v>8238248</v>
      </c>
      <c r="H175" s="14">
        <f>H177+H178+H176</f>
        <v>8238248</v>
      </c>
      <c r="I175" s="14">
        <f t="shared" ref="I175:J175" si="62">I177+I178+I176</f>
        <v>0</v>
      </c>
      <c r="J175" s="14">
        <f t="shared" si="62"/>
        <v>0</v>
      </c>
    </row>
    <row r="176" spans="1:10" ht="34.200000000000003" customHeight="1" x14ac:dyDescent="0.25">
      <c r="A176" s="10" t="s">
        <v>181</v>
      </c>
      <c r="B176" s="10" t="s">
        <v>182</v>
      </c>
      <c r="C176" s="10" t="s">
        <v>183</v>
      </c>
      <c r="D176" s="25" t="s">
        <v>184</v>
      </c>
      <c r="E176" s="11"/>
      <c r="F176" s="11"/>
      <c r="G176" s="14">
        <f>H176+I176</f>
        <v>7004715</v>
      </c>
      <c r="H176" s="15">
        <f>6693840+30000+26000+300000-45125</f>
        <v>7004715</v>
      </c>
      <c r="I176" s="15">
        <v>0</v>
      </c>
      <c r="J176" s="15">
        <v>0</v>
      </c>
    </row>
    <row r="177" spans="1:10" ht="32.4" customHeight="1" x14ac:dyDescent="0.25">
      <c r="A177" s="10" t="s">
        <v>185</v>
      </c>
      <c r="B177" s="10" t="s">
        <v>186</v>
      </c>
      <c r="C177" s="10" t="s">
        <v>183</v>
      </c>
      <c r="D177" s="49" t="s">
        <v>187</v>
      </c>
      <c r="E177" s="32"/>
      <c r="F177" s="12"/>
      <c r="G177" s="14">
        <f>H177+I177</f>
        <v>633533</v>
      </c>
      <c r="H177" s="15">
        <f>833408+80000-153000-126875</f>
        <v>633533</v>
      </c>
      <c r="I177" s="15">
        <v>0</v>
      </c>
      <c r="J177" s="15">
        <f>I177</f>
        <v>0</v>
      </c>
    </row>
    <row r="178" spans="1:10" ht="91.2" customHeight="1" x14ac:dyDescent="0.25">
      <c r="A178" s="10" t="s">
        <v>188</v>
      </c>
      <c r="B178" s="10">
        <v>3140</v>
      </c>
      <c r="C178" s="10" t="s">
        <v>88</v>
      </c>
      <c r="D178" s="25" t="s">
        <v>189</v>
      </c>
      <c r="E178" s="12"/>
      <c r="F178" s="12"/>
      <c r="G178" s="14">
        <f>H178</f>
        <v>600000</v>
      </c>
      <c r="H178" s="15">
        <f>140000+300000+200000-19000-21000</f>
        <v>600000</v>
      </c>
      <c r="I178" s="15">
        <v>0</v>
      </c>
      <c r="J178" s="15">
        <v>0</v>
      </c>
    </row>
    <row r="179" spans="1:10" ht="58.8" customHeight="1" x14ac:dyDescent="0.25">
      <c r="A179" s="21"/>
      <c r="B179" s="21"/>
      <c r="C179" s="21"/>
      <c r="D179" s="42"/>
      <c r="E179" s="12" t="s">
        <v>190</v>
      </c>
      <c r="F179" s="12" t="s">
        <v>191</v>
      </c>
      <c r="G179" s="13">
        <f>G181</f>
        <v>50000</v>
      </c>
      <c r="H179" s="13">
        <f>H181</f>
        <v>50000</v>
      </c>
      <c r="I179" s="13">
        <f>I181</f>
        <v>0</v>
      </c>
      <c r="J179" s="13">
        <f>J181</f>
        <v>0</v>
      </c>
    </row>
    <row r="180" spans="1:10" ht="21.6" customHeight="1" x14ac:dyDescent="0.25">
      <c r="A180" s="21"/>
      <c r="B180" s="21"/>
      <c r="C180" s="21"/>
      <c r="D180" s="42"/>
      <c r="E180" s="11" t="s">
        <v>59</v>
      </c>
      <c r="F180" s="12"/>
      <c r="G180" s="14"/>
      <c r="H180" s="14"/>
      <c r="I180" s="14"/>
      <c r="J180" s="14"/>
    </row>
    <row r="181" spans="1:10" ht="42" customHeight="1" x14ac:dyDescent="0.25">
      <c r="A181" s="21" t="s">
        <v>43</v>
      </c>
      <c r="B181" s="21"/>
      <c r="C181" s="21"/>
      <c r="D181" s="21" t="s">
        <v>44</v>
      </c>
      <c r="E181" s="12"/>
      <c r="F181" s="18"/>
      <c r="G181" s="14">
        <f>H181</f>
        <v>50000</v>
      </c>
      <c r="H181" s="14">
        <f>H182</f>
        <v>50000</v>
      </c>
      <c r="I181" s="14">
        <f>I182</f>
        <v>0</v>
      </c>
      <c r="J181" s="14">
        <f>J182</f>
        <v>0</v>
      </c>
    </row>
    <row r="182" spans="1:10" ht="43.2" customHeight="1" x14ac:dyDescent="0.25">
      <c r="A182" s="21" t="s">
        <v>45</v>
      </c>
      <c r="B182" s="21"/>
      <c r="C182" s="21"/>
      <c r="D182" s="21" t="s">
        <v>44</v>
      </c>
      <c r="E182" s="12"/>
      <c r="F182" s="18"/>
      <c r="G182" s="14">
        <f>H182</f>
        <v>50000</v>
      </c>
      <c r="H182" s="14">
        <f>H183</f>
        <v>50000</v>
      </c>
      <c r="I182" s="14">
        <f t="shared" ref="I182:J182" si="63">I183</f>
        <v>0</v>
      </c>
      <c r="J182" s="14">
        <f t="shared" si="63"/>
        <v>0</v>
      </c>
    </row>
    <row r="183" spans="1:10" ht="72.599999999999994" customHeight="1" x14ac:dyDescent="0.25">
      <c r="A183" s="10" t="s">
        <v>192</v>
      </c>
      <c r="B183" s="10" t="s">
        <v>193</v>
      </c>
      <c r="C183" s="10" t="s">
        <v>88</v>
      </c>
      <c r="D183" s="25" t="s">
        <v>194</v>
      </c>
      <c r="E183" s="12"/>
      <c r="F183" s="18"/>
      <c r="G183" s="14">
        <f>H183</f>
        <v>50000</v>
      </c>
      <c r="H183" s="15">
        <v>50000</v>
      </c>
      <c r="I183" s="15">
        <v>0</v>
      </c>
      <c r="J183" s="15">
        <v>0</v>
      </c>
    </row>
    <row r="184" spans="1:10" s="20" customFormat="1" ht="29.25" hidden="1" customHeight="1" x14ac:dyDescent="0.25">
      <c r="A184" s="10" t="s">
        <v>121</v>
      </c>
      <c r="B184" s="10">
        <v>7130</v>
      </c>
      <c r="C184" s="10" t="s">
        <v>123</v>
      </c>
      <c r="D184" s="54" t="s">
        <v>195</v>
      </c>
      <c r="E184" s="12"/>
      <c r="F184" s="18"/>
      <c r="G184" s="14">
        <f>H184+I184</f>
        <v>0</v>
      </c>
      <c r="H184" s="15"/>
      <c r="I184" s="15">
        <v>0</v>
      </c>
      <c r="J184" s="41">
        <f>I184</f>
        <v>0</v>
      </c>
    </row>
    <row r="185" spans="1:10" s="20" customFormat="1" ht="43.5" hidden="1" customHeight="1" x14ac:dyDescent="0.25">
      <c r="A185" s="10" t="s">
        <v>196</v>
      </c>
      <c r="B185" s="10" t="s">
        <v>197</v>
      </c>
      <c r="C185" s="10" t="s">
        <v>129</v>
      </c>
      <c r="D185" s="36" t="s">
        <v>198</v>
      </c>
      <c r="E185" s="12"/>
      <c r="F185" s="18"/>
      <c r="G185" s="14">
        <f>H185+I185</f>
        <v>0</v>
      </c>
      <c r="H185" s="15">
        <v>0</v>
      </c>
      <c r="I185" s="15">
        <f>400000-400000</f>
        <v>0</v>
      </c>
      <c r="J185" s="41">
        <f>I185</f>
        <v>0</v>
      </c>
    </row>
    <row r="186" spans="1:10" s="55" customFormat="1" ht="81" hidden="1" customHeight="1" x14ac:dyDescent="0.25">
      <c r="A186" s="10"/>
      <c r="B186" s="10"/>
      <c r="C186" s="10"/>
      <c r="D186" s="25"/>
      <c r="E186" s="12" t="s">
        <v>199</v>
      </c>
      <c r="F186" s="12" t="s">
        <v>200</v>
      </c>
      <c r="G186" s="13">
        <f>H186+I186</f>
        <v>0</v>
      </c>
      <c r="H186" s="13">
        <f>H188</f>
        <v>0</v>
      </c>
      <c r="I186" s="13">
        <f>I188</f>
        <v>0</v>
      </c>
      <c r="J186" s="13">
        <f>J188</f>
        <v>0</v>
      </c>
    </row>
    <row r="187" spans="1:10" s="55" customFormat="1" ht="19.5" hidden="1" customHeight="1" x14ac:dyDescent="0.25">
      <c r="A187" s="10"/>
      <c r="B187" s="10"/>
      <c r="C187" s="10"/>
      <c r="D187" s="25"/>
      <c r="E187" s="11" t="s">
        <v>59</v>
      </c>
      <c r="F187" s="12"/>
      <c r="G187" s="14"/>
      <c r="H187" s="14"/>
      <c r="I187" s="14"/>
      <c r="J187" s="14"/>
    </row>
    <row r="188" spans="1:10" s="55" customFormat="1" ht="27.75" hidden="1" customHeight="1" x14ac:dyDescent="0.25">
      <c r="A188" s="12" t="s">
        <v>19</v>
      </c>
      <c r="B188" s="12"/>
      <c r="C188" s="12"/>
      <c r="D188" s="42" t="s">
        <v>201</v>
      </c>
      <c r="E188" s="12"/>
      <c r="F188" s="12"/>
      <c r="G188" s="14">
        <f>H188+I188</f>
        <v>0</v>
      </c>
      <c r="H188" s="14">
        <f t="shared" ref="H188:J189" si="64">H189</f>
        <v>0</v>
      </c>
      <c r="I188" s="14">
        <f t="shared" si="64"/>
        <v>0</v>
      </c>
      <c r="J188" s="14">
        <f t="shared" si="64"/>
        <v>0</v>
      </c>
    </row>
    <row r="189" spans="1:10" s="55" customFormat="1" ht="27" hidden="1" customHeight="1" x14ac:dyDescent="0.25">
      <c r="A189" s="21" t="s">
        <v>21</v>
      </c>
      <c r="B189" s="21"/>
      <c r="C189" s="21"/>
      <c r="D189" s="42" t="s">
        <v>201</v>
      </c>
      <c r="E189" s="12"/>
      <c r="F189" s="12"/>
      <c r="G189" s="14">
        <f>H189+I189</f>
        <v>0</v>
      </c>
      <c r="H189" s="14">
        <f t="shared" si="64"/>
        <v>0</v>
      </c>
      <c r="I189" s="14">
        <f t="shared" si="64"/>
        <v>0</v>
      </c>
      <c r="J189" s="14">
        <f t="shared" si="64"/>
        <v>0</v>
      </c>
    </row>
    <row r="190" spans="1:10" s="55" customFormat="1" ht="63" hidden="1" customHeight="1" x14ac:dyDescent="0.25">
      <c r="A190" s="10" t="s">
        <v>148</v>
      </c>
      <c r="B190" s="10" t="s">
        <v>149</v>
      </c>
      <c r="C190" s="10" t="s">
        <v>68</v>
      </c>
      <c r="D190" s="25" t="s">
        <v>202</v>
      </c>
      <c r="E190" s="12"/>
      <c r="F190" s="12"/>
      <c r="G190" s="14">
        <f>H190+I190</f>
        <v>0</v>
      </c>
      <c r="H190" s="15"/>
      <c r="I190" s="15">
        <v>0</v>
      </c>
      <c r="J190" s="15">
        <f>I190</f>
        <v>0</v>
      </c>
    </row>
    <row r="191" spans="1:10" s="56" customFormat="1" ht="27" hidden="1" customHeight="1" x14ac:dyDescent="0.25">
      <c r="A191" s="40"/>
      <c r="B191" s="40"/>
      <c r="C191" s="40"/>
      <c r="D191" s="26" t="s">
        <v>203</v>
      </c>
      <c r="E191" s="12"/>
      <c r="F191" s="18"/>
      <c r="G191" s="27">
        <f>H191+I191</f>
        <v>0</v>
      </c>
      <c r="H191" s="41"/>
      <c r="I191" s="15">
        <v>0</v>
      </c>
      <c r="J191" s="15">
        <f>I191</f>
        <v>0</v>
      </c>
    </row>
    <row r="192" spans="1:10" s="55" customFormat="1" ht="81" hidden="1" customHeight="1" x14ac:dyDescent="0.25">
      <c r="A192" s="10"/>
      <c r="B192" s="10"/>
      <c r="C192" s="10"/>
      <c r="D192" s="25"/>
      <c r="E192" s="12" t="s">
        <v>204</v>
      </c>
      <c r="F192" s="12" t="s">
        <v>205</v>
      </c>
      <c r="G192" s="13">
        <f>H192+I192</f>
        <v>0</v>
      </c>
      <c r="H192" s="13">
        <f>H194</f>
        <v>0</v>
      </c>
      <c r="I192" s="13">
        <f>I194</f>
        <v>0</v>
      </c>
      <c r="J192" s="13">
        <f>J194</f>
        <v>0</v>
      </c>
    </row>
    <row r="193" spans="1:10" s="55" customFormat="1" ht="19.5" hidden="1" customHeight="1" x14ac:dyDescent="0.25">
      <c r="A193" s="10"/>
      <c r="B193" s="10"/>
      <c r="C193" s="10"/>
      <c r="D193" s="25"/>
      <c r="E193" s="11" t="s">
        <v>59</v>
      </c>
      <c r="F193" s="12"/>
      <c r="G193" s="14"/>
      <c r="H193" s="14"/>
      <c r="I193" s="14"/>
      <c r="J193" s="14"/>
    </row>
    <row r="194" spans="1:10" s="55" customFormat="1" ht="27.75" hidden="1" customHeight="1" x14ac:dyDescent="0.25">
      <c r="A194" s="12" t="s">
        <v>19</v>
      </c>
      <c r="B194" s="12"/>
      <c r="C194" s="12"/>
      <c r="D194" s="42" t="s">
        <v>201</v>
      </c>
      <c r="E194" s="12"/>
      <c r="F194" s="12"/>
      <c r="G194" s="14">
        <f>H194+I194</f>
        <v>0</v>
      </c>
      <c r="H194" s="14">
        <f t="shared" ref="H194:J195" si="65">H195</f>
        <v>0</v>
      </c>
      <c r="I194" s="14">
        <f t="shared" si="65"/>
        <v>0</v>
      </c>
      <c r="J194" s="14">
        <f t="shared" si="65"/>
        <v>0</v>
      </c>
    </row>
    <row r="195" spans="1:10" s="55" customFormat="1" ht="27" hidden="1" customHeight="1" x14ac:dyDescent="0.25">
      <c r="A195" s="21" t="s">
        <v>21</v>
      </c>
      <c r="B195" s="21"/>
      <c r="C195" s="21"/>
      <c r="D195" s="42" t="s">
        <v>201</v>
      </c>
      <c r="E195" s="12"/>
      <c r="F195" s="12"/>
      <c r="G195" s="14">
        <f>H195+I195</f>
        <v>0</v>
      </c>
      <c r="H195" s="14">
        <f t="shared" si="65"/>
        <v>0</v>
      </c>
      <c r="I195" s="14">
        <f t="shared" si="65"/>
        <v>0</v>
      </c>
      <c r="J195" s="14">
        <f t="shared" si="65"/>
        <v>0</v>
      </c>
    </row>
    <row r="196" spans="1:10" s="55" customFormat="1" ht="63" hidden="1" customHeight="1" x14ac:dyDescent="0.25">
      <c r="A196" s="10" t="s">
        <v>148</v>
      </c>
      <c r="B196" s="10" t="s">
        <v>149</v>
      </c>
      <c r="C196" s="10" t="s">
        <v>68</v>
      </c>
      <c r="D196" s="25" t="s">
        <v>202</v>
      </c>
      <c r="E196" s="12"/>
      <c r="F196" s="12"/>
      <c r="G196" s="14">
        <f>H196+I196</f>
        <v>0</v>
      </c>
      <c r="H196" s="15"/>
      <c r="I196" s="15">
        <v>0</v>
      </c>
      <c r="J196" s="15">
        <f>I196</f>
        <v>0</v>
      </c>
    </row>
    <row r="197" spans="1:10" s="56" customFormat="1" ht="27" hidden="1" customHeight="1" x14ac:dyDescent="0.25">
      <c r="A197" s="40"/>
      <c r="B197" s="40"/>
      <c r="C197" s="40"/>
      <c r="D197" s="26" t="s">
        <v>203</v>
      </c>
      <c r="E197" s="12"/>
      <c r="F197" s="18"/>
      <c r="G197" s="27">
        <f>H197+I197</f>
        <v>0</v>
      </c>
      <c r="H197" s="41"/>
      <c r="I197" s="41">
        <v>0</v>
      </c>
      <c r="J197" s="15">
        <f>I197</f>
        <v>0</v>
      </c>
    </row>
    <row r="198" spans="1:10" s="55" customFormat="1" ht="98.25" hidden="1" customHeight="1" x14ac:dyDescent="0.25">
      <c r="A198" s="10"/>
      <c r="B198" s="10"/>
      <c r="C198" s="10"/>
      <c r="D198" s="25"/>
      <c r="E198" s="12" t="s">
        <v>206</v>
      </c>
      <c r="F198" s="12" t="s">
        <v>207</v>
      </c>
      <c r="G198" s="13">
        <f>H198+I198</f>
        <v>0</v>
      </c>
      <c r="H198" s="13">
        <f>H200</f>
        <v>0</v>
      </c>
      <c r="I198" s="13">
        <f>I200</f>
        <v>0</v>
      </c>
      <c r="J198" s="13">
        <f>J200</f>
        <v>0</v>
      </c>
    </row>
    <row r="199" spans="1:10" s="55" customFormat="1" ht="19.5" hidden="1" customHeight="1" x14ac:dyDescent="0.25">
      <c r="A199" s="10"/>
      <c r="B199" s="10"/>
      <c r="C199" s="10"/>
      <c r="D199" s="25"/>
      <c r="E199" s="11" t="s">
        <v>59</v>
      </c>
      <c r="F199" s="12"/>
      <c r="G199" s="14"/>
      <c r="H199" s="14"/>
      <c r="I199" s="14"/>
      <c r="J199" s="14"/>
    </row>
    <row r="200" spans="1:10" s="55" customFormat="1" ht="27.75" hidden="1" customHeight="1" x14ac:dyDescent="0.25">
      <c r="A200" s="12" t="s">
        <v>19</v>
      </c>
      <c r="B200" s="12"/>
      <c r="C200" s="12"/>
      <c r="D200" s="42" t="s">
        <v>201</v>
      </c>
      <c r="E200" s="12"/>
      <c r="F200" s="12"/>
      <c r="G200" s="14">
        <f t="shared" ref="G200:G210" si="66">H200+I200</f>
        <v>0</v>
      </c>
      <c r="H200" s="14">
        <f t="shared" ref="H200:J201" si="67">H201</f>
        <v>0</v>
      </c>
      <c r="I200" s="14">
        <f t="shared" si="67"/>
        <v>0</v>
      </c>
      <c r="J200" s="14">
        <f t="shared" si="67"/>
        <v>0</v>
      </c>
    </row>
    <row r="201" spans="1:10" s="55" customFormat="1" ht="27" hidden="1" customHeight="1" x14ac:dyDescent="0.25">
      <c r="A201" s="21" t="s">
        <v>21</v>
      </c>
      <c r="B201" s="21"/>
      <c r="C201" s="21"/>
      <c r="D201" s="42" t="s">
        <v>201</v>
      </c>
      <c r="E201" s="12"/>
      <c r="F201" s="12"/>
      <c r="G201" s="14">
        <f t="shared" si="66"/>
        <v>0</v>
      </c>
      <c r="H201" s="14">
        <f t="shared" si="67"/>
        <v>0</v>
      </c>
      <c r="I201" s="14">
        <f t="shared" si="67"/>
        <v>0</v>
      </c>
      <c r="J201" s="14">
        <f t="shared" si="67"/>
        <v>0</v>
      </c>
    </row>
    <row r="202" spans="1:10" s="55" customFormat="1" ht="63" hidden="1" customHeight="1" x14ac:dyDescent="0.25">
      <c r="A202" s="10" t="s">
        <v>148</v>
      </c>
      <c r="B202" s="10" t="s">
        <v>149</v>
      </c>
      <c r="C202" s="10" t="s">
        <v>68</v>
      </c>
      <c r="D202" s="25" t="s">
        <v>202</v>
      </c>
      <c r="E202" s="12"/>
      <c r="F202" s="12"/>
      <c r="G202" s="14">
        <f t="shared" si="66"/>
        <v>0</v>
      </c>
      <c r="H202" s="41"/>
      <c r="I202" s="41">
        <f>I203</f>
        <v>0</v>
      </c>
      <c r="J202" s="15">
        <f>I202</f>
        <v>0</v>
      </c>
    </row>
    <row r="203" spans="1:10" s="56" customFormat="1" ht="20.399999999999999" hidden="1" customHeight="1" x14ac:dyDescent="0.25">
      <c r="A203" s="40"/>
      <c r="B203" s="40"/>
      <c r="C203" s="40"/>
      <c r="D203" s="26" t="s">
        <v>159</v>
      </c>
      <c r="E203" s="12"/>
      <c r="F203" s="18"/>
      <c r="G203" s="27">
        <f t="shared" si="66"/>
        <v>0</v>
      </c>
      <c r="H203" s="41"/>
      <c r="I203" s="41">
        <v>0</v>
      </c>
      <c r="J203" s="15">
        <f>I203</f>
        <v>0</v>
      </c>
    </row>
    <row r="204" spans="1:10" ht="85.2" customHeight="1" x14ac:dyDescent="0.25">
      <c r="A204" s="21"/>
      <c r="B204" s="21"/>
      <c r="C204" s="21"/>
      <c r="D204" s="42"/>
      <c r="E204" s="12" t="s">
        <v>208</v>
      </c>
      <c r="F204" s="12" t="s">
        <v>209</v>
      </c>
      <c r="G204" s="13">
        <f>G206</f>
        <v>559000</v>
      </c>
      <c r="H204" s="13">
        <f t="shared" ref="H204:J204" si="68">H206</f>
        <v>489000</v>
      </c>
      <c r="I204" s="13">
        <f t="shared" si="68"/>
        <v>70000</v>
      </c>
      <c r="J204" s="13">
        <f t="shared" si="68"/>
        <v>70000</v>
      </c>
    </row>
    <row r="205" spans="1:10" ht="22.8" customHeight="1" x14ac:dyDescent="0.25">
      <c r="A205" s="21"/>
      <c r="B205" s="21"/>
      <c r="C205" s="21"/>
      <c r="D205" s="42"/>
      <c r="E205" s="11" t="s">
        <v>59</v>
      </c>
      <c r="F205" s="12"/>
      <c r="G205" s="27"/>
      <c r="H205" s="41"/>
      <c r="I205" s="27"/>
      <c r="J205" s="27"/>
    </row>
    <row r="206" spans="1:10" s="20" customFormat="1" ht="42.6" customHeight="1" x14ac:dyDescent="0.25">
      <c r="A206" s="21" t="s">
        <v>43</v>
      </c>
      <c r="B206" s="12"/>
      <c r="C206" s="12"/>
      <c r="D206" s="21" t="s">
        <v>44</v>
      </c>
      <c r="E206" s="29"/>
      <c r="F206" s="30"/>
      <c r="G206" s="14">
        <f t="shared" si="66"/>
        <v>559000</v>
      </c>
      <c r="H206" s="14">
        <f t="shared" ref="H206:J206" si="69">H207</f>
        <v>489000</v>
      </c>
      <c r="I206" s="14">
        <f t="shared" si="69"/>
        <v>70000</v>
      </c>
      <c r="J206" s="14">
        <f t="shared" si="69"/>
        <v>70000</v>
      </c>
    </row>
    <row r="207" spans="1:10" s="20" customFormat="1" ht="42" customHeight="1" x14ac:dyDescent="0.25">
      <c r="A207" s="21" t="s">
        <v>45</v>
      </c>
      <c r="B207" s="21"/>
      <c r="C207" s="21"/>
      <c r="D207" s="21" t="s">
        <v>44</v>
      </c>
      <c r="E207" s="12"/>
      <c r="F207" s="18"/>
      <c r="G207" s="14">
        <f>H207+I207</f>
        <v>559000</v>
      </c>
      <c r="H207" s="14">
        <f>SUM(H208:H210)</f>
        <v>489000</v>
      </c>
      <c r="I207" s="14">
        <f t="shared" ref="I207:J207" si="70">SUM(I208:I210)</f>
        <v>70000</v>
      </c>
      <c r="J207" s="14">
        <f t="shared" si="70"/>
        <v>70000</v>
      </c>
    </row>
    <row r="208" spans="1:10" s="20" customFormat="1" ht="67.95" customHeight="1" x14ac:dyDescent="0.25">
      <c r="A208" s="10" t="s">
        <v>210</v>
      </c>
      <c r="B208" s="10" t="s">
        <v>211</v>
      </c>
      <c r="C208" s="10" t="s">
        <v>212</v>
      </c>
      <c r="D208" s="25" t="s">
        <v>213</v>
      </c>
      <c r="E208" s="12"/>
      <c r="F208" s="18"/>
      <c r="G208" s="14">
        <f t="shared" si="66"/>
        <v>217000</v>
      </c>
      <c r="H208" s="15">
        <f>100000+37000+10000</f>
        <v>147000</v>
      </c>
      <c r="I208" s="15">
        <v>70000</v>
      </c>
      <c r="J208" s="15">
        <f>I208</f>
        <v>70000</v>
      </c>
    </row>
    <row r="209" spans="1:10" s="20" customFormat="1" ht="43.2" customHeight="1" x14ac:dyDescent="0.25">
      <c r="A209" s="10" t="s">
        <v>214</v>
      </c>
      <c r="B209" s="10" t="s">
        <v>215</v>
      </c>
      <c r="C209" s="10" t="s">
        <v>212</v>
      </c>
      <c r="D209" s="25" t="s">
        <v>216</v>
      </c>
      <c r="E209" s="12"/>
      <c r="F209" s="18"/>
      <c r="G209" s="14">
        <f t="shared" si="66"/>
        <v>129000</v>
      </c>
      <c r="H209" s="15">
        <f>95000+34000</f>
        <v>129000</v>
      </c>
      <c r="I209" s="15">
        <f t="shared" ref="I209:J209" si="71">I212</f>
        <v>0</v>
      </c>
      <c r="J209" s="15">
        <f t="shared" si="71"/>
        <v>0</v>
      </c>
    </row>
    <row r="210" spans="1:10" s="20" customFormat="1" ht="57.6" customHeight="1" x14ac:dyDescent="0.25">
      <c r="A210" s="10" t="s">
        <v>217</v>
      </c>
      <c r="B210" s="10" t="s">
        <v>218</v>
      </c>
      <c r="C210" s="10" t="s">
        <v>212</v>
      </c>
      <c r="D210" s="49" t="s">
        <v>219</v>
      </c>
      <c r="E210" s="12"/>
      <c r="F210" s="18"/>
      <c r="G210" s="14">
        <f t="shared" si="66"/>
        <v>213000</v>
      </c>
      <c r="H210" s="15">
        <f>60000+153000</f>
        <v>213000</v>
      </c>
      <c r="I210" s="15">
        <v>0</v>
      </c>
      <c r="J210" s="15">
        <f>I210</f>
        <v>0</v>
      </c>
    </row>
    <row r="211" spans="1:10" s="20" customFormat="1" ht="84.6" customHeight="1" x14ac:dyDescent="0.25">
      <c r="A211" s="10"/>
      <c r="B211" s="10"/>
      <c r="C211" s="10"/>
      <c r="D211" s="39"/>
      <c r="E211" s="12" t="s">
        <v>220</v>
      </c>
      <c r="F211" s="12" t="s">
        <v>221</v>
      </c>
      <c r="G211" s="13">
        <f>H211+I211</f>
        <v>200000</v>
      </c>
      <c r="H211" s="13">
        <f>H217+H213</f>
        <v>200000</v>
      </c>
      <c r="I211" s="13">
        <f t="shared" ref="I211:J211" si="72">I217+I213</f>
        <v>0</v>
      </c>
      <c r="J211" s="13">
        <f t="shared" si="72"/>
        <v>0</v>
      </c>
    </row>
    <row r="212" spans="1:10" s="20" customFormat="1" ht="20.399999999999999" customHeight="1" x14ac:dyDescent="0.25">
      <c r="A212" s="10"/>
      <c r="B212" s="10"/>
      <c r="C212" s="10"/>
      <c r="D212" s="39"/>
      <c r="E212" s="11" t="s">
        <v>18</v>
      </c>
      <c r="F212" s="18"/>
      <c r="G212" s="19"/>
      <c r="H212" s="24"/>
      <c r="I212" s="46"/>
      <c r="J212" s="46"/>
    </row>
    <row r="213" spans="1:10" s="20" customFormat="1" ht="27" customHeight="1" x14ac:dyDescent="0.25">
      <c r="A213" s="12" t="s">
        <v>19</v>
      </c>
      <c r="B213" s="12"/>
      <c r="C213" s="12"/>
      <c r="D213" s="17" t="s">
        <v>20</v>
      </c>
      <c r="E213" s="47"/>
      <c r="F213" s="47"/>
      <c r="G213" s="57">
        <f>H213+I213</f>
        <v>100000</v>
      </c>
      <c r="H213" s="57">
        <f>H214</f>
        <v>100000</v>
      </c>
      <c r="I213" s="57">
        <v>0</v>
      </c>
      <c r="J213" s="57">
        <v>0</v>
      </c>
    </row>
    <row r="214" spans="1:10" s="20" customFormat="1" ht="25.2" customHeight="1" x14ac:dyDescent="0.25">
      <c r="A214" s="21" t="s">
        <v>21</v>
      </c>
      <c r="B214" s="21"/>
      <c r="C214" s="21"/>
      <c r="D214" s="17" t="s">
        <v>20</v>
      </c>
      <c r="E214" s="47"/>
      <c r="F214" s="47"/>
      <c r="G214" s="57">
        <f t="shared" ref="G214:G216" si="73">H214+I214</f>
        <v>100000</v>
      </c>
      <c r="H214" s="57">
        <f>H215</f>
        <v>100000</v>
      </c>
      <c r="I214" s="57">
        <v>0</v>
      </c>
      <c r="J214" s="57">
        <v>0</v>
      </c>
    </row>
    <row r="215" spans="1:10" s="20" customFormat="1" ht="28.95" customHeight="1" x14ac:dyDescent="0.25">
      <c r="A215" s="10" t="s">
        <v>67</v>
      </c>
      <c r="B215" s="10">
        <v>9770</v>
      </c>
      <c r="C215" s="10" t="s">
        <v>68</v>
      </c>
      <c r="D215" s="25" t="s">
        <v>222</v>
      </c>
      <c r="E215" s="47"/>
      <c r="F215" s="47"/>
      <c r="G215" s="57">
        <f t="shared" si="73"/>
        <v>100000</v>
      </c>
      <c r="H215" s="58">
        <f>H216</f>
        <v>100000</v>
      </c>
      <c r="I215" s="58">
        <v>0</v>
      </c>
      <c r="J215" s="58">
        <v>0</v>
      </c>
    </row>
    <row r="216" spans="1:10" s="20" customFormat="1" ht="21.6" customHeight="1" x14ac:dyDescent="0.25">
      <c r="A216" s="40"/>
      <c r="B216" s="40"/>
      <c r="C216" s="40"/>
      <c r="D216" s="53" t="s">
        <v>223</v>
      </c>
      <c r="E216" s="47"/>
      <c r="F216" s="47"/>
      <c r="G216" s="59">
        <f t="shared" si="73"/>
        <v>100000</v>
      </c>
      <c r="H216" s="60">
        <v>100000</v>
      </c>
      <c r="I216" s="60">
        <v>0</v>
      </c>
      <c r="J216" s="60">
        <v>0</v>
      </c>
    </row>
    <row r="217" spans="1:10" s="20" customFormat="1" ht="38.4" customHeight="1" x14ac:dyDescent="0.25">
      <c r="A217" s="21" t="s">
        <v>224</v>
      </c>
      <c r="B217" s="17"/>
      <c r="C217" s="17"/>
      <c r="D217" s="17" t="s">
        <v>225</v>
      </c>
      <c r="E217" s="12"/>
      <c r="F217" s="18"/>
      <c r="G217" s="19">
        <f t="shared" ref="G217:J218" si="74">G218</f>
        <v>100000</v>
      </c>
      <c r="H217" s="19">
        <f t="shared" si="74"/>
        <v>100000</v>
      </c>
      <c r="I217" s="19">
        <f t="shared" si="74"/>
        <v>0</v>
      </c>
      <c r="J217" s="19">
        <f t="shared" si="74"/>
        <v>0</v>
      </c>
    </row>
    <row r="218" spans="1:10" s="20" customFormat="1" ht="38.4" customHeight="1" x14ac:dyDescent="0.25">
      <c r="A218" s="21" t="s">
        <v>226</v>
      </c>
      <c r="B218" s="21"/>
      <c r="C218" s="21"/>
      <c r="D218" s="17" t="s">
        <v>225</v>
      </c>
      <c r="E218" s="12"/>
      <c r="F218" s="18"/>
      <c r="G218" s="19">
        <f t="shared" si="74"/>
        <v>100000</v>
      </c>
      <c r="H218" s="19">
        <f t="shared" si="74"/>
        <v>100000</v>
      </c>
      <c r="I218" s="19">
        <f t="shared" si="74"/>
        <v>0</v>
      </c>
      <c r="J218" s="19">
        <f t="shared" si="74"/>
        <v>0</v>
      </c>
    </row>
    <row r="219" spans="1:10" s="20" customFormat="1" ht="42" customHeight="1" x14ac:dyDescent="0.25">
      <c r="A219" s="10" t="s">
        <v>227</v>
      </c>
      <c r="B219" s="10" t="s">
        <v>228</v>
      </c>
      <c r="C219" s="10" t="s">
        <v>88</v>
      </c>
      <c r="D219" s="33" t="s">
        <v>229</v>
      </c>
      <c r="E219" s="11"/>
      <c r="F219" s="47"/>
      <c r="G219" s="19">
        <f>H219</f>
        <v>100000</v>
      </c>
      <c r="H219" s="24">
        <f>100000+130000-130000</f>
        <v>100000</v>
      </c>
      <c r="I219" s="24">
        <v>0</v>
      </c>
      <c r="J219" s="24">
        <f>I219</f>
        <v>0</v>
      </c>
    </row>
    <row r="220" spans="1:10" s="20" customFormat="1" ht="78.599999999999994" customHeight="1" x14ac:dyDescent="0.25">
      <c r="A220" s="10"/>
      <c r="B220" s="10"/>
      <c r="C220" s="10"/>
      <c r="D220" s="10"/>
      <c r="E220" s="61" t="s">
        <v>230</v>
      </c>
      <c r="F220" s="12" t="s">
        <v>231</v>
      </c>
      <c r="G220" s="13">
        <f>G222</f>
        <v>2142130</v>
      </c>
      <c r="H220" s="13">
        <f>H222</f>
        <v>2142130</v>
      </c>
      <c r="I220" s="13">
        <f>I222</f>
        <v>0</v>
      </c>
      <c r="J220" s="13">
        <f>J222</f>
        <v>0</v>
      </c>
    </row>
    <row r="221" spans="1:10" ht="20.399999999999999" customHeight="1" x14ac:dyDescent="0.25">
      <c r="A221" s="10"/>
      <c r="B221" s="10"/>
      <c r="C221" s="10"/>
      <c r="D221" s="10"/>
      <c r="E221" s="50" t="s">
        <v>18</v>
      </c>
      <c r="F221" s="12"/>
      <c r="G221" s="14"/>
      <c r="H221" s="14"/>
      <c r="I221" s="15"/>
      <c r="J221" s="14"/>
    </row>
    <row r="222" spans="1:10" s="35" customFormat="1" ht="42.6" customHeight="1" x14ac:dyDescent="0.25">
      <c r="A222" s="21" t="s">
        <v>50</v>
      </c>
      <c r="B222" s="21"/>
      <c r="C222" s="21"/>
      <c r="D222" s="21" t="s">
        <v>51</v>
      </c>
      <c r="E222" s="12"/>
      <c r="F222" s="12"/>
      <c r="G222" s="14">
        <f>G223</f>
        <v>2142130</v>
      </c>
      <c r="H222" s="14">
        <f>H223</f>
        <v>2142130</v>
      </c>
      <c r="I222" s="14">
        <f>I223</f>
        <v>0</v>
      </c>
      <c r="J222" s="14">
        <f>J223</f>
        <v>0</v>
      </c>
    </row>
    <row r="223" spans="1:10" s="35" customFormat="1" ht="45" customHeight="1" x14ac:dyDescent="0.25">
      <c r="A223" s="21" t="s">
        <v>52</v>
      </c>
      <c r="B223" s="21"/>
      <c r="C223" s="21"/>
      <c r="D223" s="21" t="s">
        <v>51</v>
      </c>
      <c r="E223" s="12"/>
      <c r="F223" s="12"/>
      <c r="G223" s="14">
        <f>H223+I223</f>
        <v>2142130</v>
      </c>
      <c r="H223" s="14">
        <f>H225+H224</f>
        <v>2142130</v>
      </c>
      <c r="I223" s="14">
        <f t="shared" ref="I223:J223" si="75">I225+I224</f>
        <v>0</v>
      </c>
      <c r="J223" s="14">
        <f t="shared" si="75"/>
        <v>0</v>
      </c>
    </row>
    <row r="224" spans="1:10" ht="51" customHeight="1" x14ac:dyDescent="0.25">
      <c r="A224" s="10" t="s">
        <v>232</v>
      </c>
      <c r="B224" s="10" t="s">
        <v>233</v>
      </c>
      <c r="C224" s="10" t="s">
        <v>234</v>
      </c>
      <c r="D224" s="25" t="s">
        <v>235</v>
      </c>
      <c r="E224" s="11"/>
      <c r="F224" s="11"/>
      <c r="G224" s="14">
        <f>H224+I224</f>
        <v>1273130</v>
      </c>
      <c r="H224" s="15">
        <f>1113830+115300+44000</f>
        <v>1273130</v>
      </c>
      <c r="I224" s="14">
        <v>0</v>
      </c>
      <c r="J224" s="14">
        <v>0</v>
      </c>
    </row>
    <row r="225" spans="1:12" ht="39" customHeight="1" x14ac:dyDescent="0.25">
      <c r="A225" s="22" t="s">
        <v>236</v>
      </c>
      <c r="B225" s="22" t="s">
        <v>237</v>
      </c>
      <c r="C225" s="22" t="s">
        <v>234</v>
      </c>
      <c r="D225" s="54" t="s">
        <v>238</v>
      </c>
      <c r="E225" s="12"/>
      <c r="F225" s="12"/>
      <c r="G225" s="14">
        <f>H225+I225</f>
        <v>869000</v>
      </c>
      <c r="H225" s="15">
        <f>200000+290000+99000+80000+86000+74000+40000</f>
        <v>869000</v>
      </c>
      <c r="I225" s="15">
        <v>0</v>
      </c>
      <c r="J225" s="15">
        <v>0</v>
      </c>
      <c r="L225" s="31"/>
    </row>
    <row r="226" spans="1:12" ht="40.5" customHeight="1" x14ac:dyDescent="0.25">
      <c r="A226" s="78" t="s">
        <v>12</v>
      </c>
      <c r="B226" s="78"/>
      <c r="C226" s="78"/>
      <c r="D226" s="78"/>
      <c r="E226" s="78"/>
      <c r="F226" s="12"/>
      <c r="G226" s="14">
        <f>H226+I226</f>
        <v>207743932.45999998</v>
      </c>
      <c r="H226" s="14">
        <f>SUM(H10,H27,H37,H45,H50,H65,H70,H80,H98,H168,H179,H204,H211)+H88+H59+H107+H93+H117+H131+H32+H125+H75+H138+H156+H220+H144+H150+H162</f>
        <v>79739169.629999995</v>
      </c>
      <c r="I226" s="14">
        <f>SUM(I10,I27,I37,I45,I50,I65,I70,I80,I98,I168,I179,I204,I211)+I88+I59+I107+I93+I117+I131+I32+I125+I75+I138+I156+I220+I144+I150+I162</f>
        <v>128004762.83</v>
      </c>
      <c r="J226" s="14">
        <f>SUM(J10,J27,J37,J45,J50,J65,J70,J80,J98,J168,J179,J204,J211)+J88+J59+J107+J93+J117+J131+J32+J125+J75+J138+J156+J220+J144+J150+J162</f>
        <v>127589592</v>
      </c>
    </row>
    <row r="227" spans="1:12" s="62" customFormat="1" ht="73.95" customHeight="1" x14ac:dyDescent="0.25">
      <c r="A227" s="79"/>
      <c r="B227" s="79"/>
      <c r="C227" s="79"/>
      <c r="D227" s="79"/>
      <c r="F227" s="63"/>
      <c r="G227" s="38"/>
      <c r="H227" s="38"/>
      <c r="I227" s="38"/>
      <c r="J227" s="38"/>
      <c r="K227" s="38"/>
    </row>
    <row r="228" spans="1:12" s="66" customFormat="1" ht="27.75" customHeight="1" x14ac:dyDescent="0.25">
      <c r="A228" s="79" t="s">
        <v>241</v>
      </c>
      <c r="B228" s="79"/>
      <c r="C228" s="79"/>
      <c r="D228" s="79"/>
      <c r="E228" s="35"/>
      <c r="F228" s="35"/>
      <c r="G228" s="64"/>
      <c r="H228" s="65"/>
      <c r="I228" s="80" t="s">
        <v>239</v>
      </c>
      <c r="J228" s="80"/>
    </row>
    <row r="229" spans="1:12" s="66" customFormat="1" ht="24" customHeight="1" x14ac:dyDescent="0.25">
      <c r="A229" s="67"/>
      <c r="B229" s="67"/>
      <c r="C229" s="70"/>
      <c r="D229" s="71"/>
      <c r="E229" s="35"/>
      <c r="F229" s="35"/>
      <c r="G229" s="68"/>
      <c r="H229" s="68"/>
      <c r="I229" s="68"/>
      <c r="J229" s="68"/>
    </row>
    <row r="230" spans="1:12" s="66" customFormat="1" x14ac:dyDescent="0.25">
      <c r="A230" s="67"/>
      <c r="B230" s="67"/>
      <c r="C230" s="67"/>
      <c r="D230" s="67"/>
      <c r="E230" s="35"/>
      <c r="F230" s="35"/>
      <c r="G230" s="64"/>
      <c r="H230" s="65"/>
      <c r="I230" s="65"/>
      <c r="J230" s="65"/>
    </row>
    <row r="231" spans="1:12" s="66" customFormat="1" x14ac:dyDescent="0.25">
      <c r="A231" s="67"/>
      <c r="B231" s="67"/>
      <c r="C231" s="67"/>
      <c r="D231" s="67"/>
      <c r="E231" s="35"/>
      <c r="F231" s="35"/>
      <c r="G231" s="64"/>
      <c r="H231" s="65"/>
      <c r="I231" s="65"/>
      <c r="J231" s="65"/>
    </row>
    <row r="232" spans="1:12" s="66" customFormat="1" x14ac:dyDescent="0.25">
      <c r="A232" s="67"/>
      <c r="B232" s="67"/>
      <c r="C232" s="67"/>
      <c r="D232" s="67"/>
      <c r="E232" s="35"/>
      <c r="F232" s="35"/>
      <c r="G232" s="64"/>
      <c r="H232" s="69"/>
      <c r="I232" s="64"/>
      <c r="J232" s="64"/>
    </row>
    <row r="233" spans="1:12" s="66" customFormat="1" x14ac:dyDescent="0.25">
      <c r="A233" s="67"/>
      <c r="B233" s="67"/>
      <c r="C233" s="67"/>
      <c r="D233" s="67"/>
      <c r="E233" s="35"/>
      <c r="F233" s="35"/>
      <c r="G233" s="64"/>
      <c r="H233" s="65"/>
      <c r="I233" s="65"/>
      <c r="J233" s="65"/>
    </row>
    <row r="234" spans="1:12" s="66" customFormat="1" x14ac:dyDescent="0.25">
      <c r="A234" s="67"/>
      <c r="B234" s="67"/>
      <c r="C234" s="67"/>
      <c r="D234" s="67"/>
      <c r="E234" s="35"/>
      <c r="F234" s="35"/>
      <c r="G234" s="64"/>
      <c r="H234" s="65"/>
      <c r="I234" s="65"/>
      <c r="J234" s="65"/>
    </row>
  </sheetData>
  <mergeCells count="20">
    <mergeCell ref="A6:C6"/>
    <mergeCell ref="H1:I1"/>
    <mergeCell ref="H2:J2"/>
    <mergeCell ref="H3:J3"/>
    <mergeCell ref="A4:J4"/>
    <mergeCell ref="A5:C5"/>
    <mergeCell ref="C229:D229"/>
    <mergeCell ref="G7:G8"/>
    <mergeCell ref="H7:H8"/>
    <mergeCell ref="I7:J7"/>
    <mergeCell ref="A226:E226"/>
    <mergeCell ref="A227:D227"/>
    <mergeCell ref="A228:D228"/>
    <mergeCell ref="I228:J228"/>
    <mergeCell ref="A7:A8"/>
    <mergeCell ref="B7:B8"/>
    <mergeCell ref="C7:C8"/>
    <mergeCell ref="D7:D8"/>
    <mergeCell ref="E7:E8"/>
    <mergeCell ref="F7:F8"/>
  </mergeCells>
  <pageMargins left="0.70866141732283472" right="0.70866141732283472" top="1.1417322834645669" bottom="0.35433070866141736" header="0" footer="0"/>
  <pageSetup paperSize="9" scale="46" fitToHeight="10" orientation="landscape" verticalDpi="0" r:id="rId1"/>
  <headerFooter differentFirst="1">
    <oddHeader>&amp;C
&amp;P&amp;R
Продовження додатка 6</oddHeader>
  </headerFooter>
  <rowBreaks count="10" manualBreakCount="10">
    <brk id="30" max="9" man="1"/>
    <brk id="49" max="9" man="1"/>
    <brk id="67" max="9" man="1"/>
    <brk id="87" max="9" man="1"/>
    <brk id="105" max="9" man="1"/>
    <brk id="124" max="9" man="1"/>
    <brk id="143" max="9" man="1"/>
    <brk id="165" max="9" man="1"/>
    <brk id="203" max="9" man="1"/>
    <brk id="21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сесія 03.12 №-67</vt:lpstr>
      <vt:lpstr>'сесія 03.12 №-67'!Заголовки_для_друку</vt:lpstr>
      <vt:lpstr>'сесія 03.12 №-67'!Область_друку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2025-12-03T13:35:39Z</cp:lastPrinted>
  <dcterms:created xsi:type="dcterms:W3CDTF">2025-10-10T07:36:20Z</dcterms:created>
  <dcterms:modified xsi:type="dcterms:W3CDTF">2025-12-03T13:41:33Z</dcterms:modified>
</cp:coreProperties>
</file>